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gov.RB\Desktop\"/>
    </mc:Choice>
  </mc:AlternateContent>
  <bookViews>
    <workbookView xWindow="0" yWindow="0" windowWidth="20490" windowHeight="7650" tabRatio="413"/>
  </bookViews>
  <sheets>
    <sheet name="Ввод данных" sheetId="2" r:id="rId1"/>
    <sheet name="Справочные данные" sheetId="1" r:id="rId2"/>
    <sheet name="Расчет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J2" i="1"/>
  <c r="AH2" i="1"/>
  <c r="H2" i="1"/>
  <c r="Y4" i="2"/>
  <c r="W4" i="2"/>
  <c r="U4" i="2"/>
  <c r="S4" i="2"/>
  <c r="Q4" i="2"/>
  <c r="O4" i="2"/>
  <c r="M4" i="2"/>
  <c r="K4" i="2"/>
  <c r="I4" i="2"/>
  <c r="I6" i="2" l="1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H215" i="3" l="1"/>
  <c r="I215" i="3"/>
  <c r="J215" i="3"/>
  <c r="H216" i="3"/>
  <c r="I216" i="3"/>
  <c r="J216" i="3"/>
  <c r="H217" i="3"/>
  <c r="I217" i="3"/>
  <c r="J217" i="3"/>
  <c r="H218" i="3"/>
  <c r="I218" i="3"/>
  <c r="J218" i="3"/>
  <c r="H219" i="3"/>
  <c r="I219" i="3"/>
  <c r="J219" i="3"/>
  <c r="H220" i="3"/>
  <c r="I220" i="3"/>
  <c r="J220" i="3"/>
  <c r="H221" i="3"/>
  <c r="I221" i="3"/>
  <c r="J221" i="3"/>
  <c r="H222" i="3"/>
  <c r="I222" i="3"/>
  <c r="J222" i="3"/>
  <c r="H223" i="3"/>
  <c r="I223" i="3"/>
  <c r="J223" i="3"/>
  <c r="H224" i="3"/>
  <c r="I224" i="3"/>
  <c r="J224" i="3"/>
  <c r="J214" i="3"/>
  <c r="I214" i="3"/>
  <c r="H214" i="3"/>
  <c r="H195" i="3"/>
  <c r="I195" i="3"/>
  <c r="J195" i="3"/>
  <c r="H196" i="3"/>
  <c r="I196" i="3"/>
  <c r="J196" i="3"/>
  <c r="H197" i="3"/>
  <c r="I197" i="3"/>
  <c r="J197" i="3"/>
  <c r="H198" i="3"/>
  <c r="I198" i="3"/>
  <c r="J198" i="3"/>
  <c r="H199" i="3"/>
  <c r="I199" i="3"/>
  <c r="J199" i="3"/>
  <c r="H200" i="3"/>
  <c r="I200" i="3"/>
  <c r="J200" i="3"/>
  <c r="H201" i="3"/>
  <c r="I201" i="3"/>
  <c r="J201" i="3"/>
  <c r="H202" i="3"/>
  <c r="I202" i="3"/>
  <c r="J202" i="3"/>
  <c r="H203" i="3"/>
  <c r="I203" i="3"/>
  <c r="J203" i="3"/>
  <c r="H204" i="3"/>
  <c r="I204" i="3"/>
  <c r="J204" i="3"/>
  <c r="H205" i="3"/>
  <c r="I205" i="3"/>
  <c r="J205" i="3"/>
  <c r="H206" i="3"/>
  <c r="I206" i="3"/>
  <c r="J206" i="3"/>
  <c r="H207" i="3"/>
  <c r="I207" i="3"/>
  <c r="J207" i="3"/>
  <c r="H208" i="3"/>
  <c r="I208" i="3"/>
  <c r="J208" i="3"/>
  <c r="H209" i="3"/>
  <c r="I209" i="3"/>
  <c r="J209" i="3"/>
  <c r="H210" i="3"/>
  <c r="I210" i="3"/>
  <c r="J210" i="3"/>
  <c r="H211" i="3"/>
  <c r="I211" i="3"/>
  <c r="J211" i="3"/>
  <c r="H212" i="3"/>
  <c r="I212" i="3"/>
  <c r="J212" i="3"/>
  <c r="H213" i="3"/>
  <c r="I213" i="3"/>
  <c r="J213" i="3"/>
  <c r="J194" i="3"/>
  <c r="I194" i="3"/>
  <c r="H194" i="3"/>
  <c r="H142" i="3" l="1"/>
  <c r="I142" i="3"/>
  <c r="J142" i="3"/>
  <c r="H143" i="3"/>
  <c r="I143" i="3"/>
  <c r="J143" i="3"/>
  <c r="H144" i="3"/>
  <c r="I144" i="3"/>
  <c r="J144" i="3"/>
  <c r="H145" i="3"/>
  <c r="I145" i="3"/>
  <c r="J145" i="3"/>
  <c r="H146" i="3"/>
  <c r="I146" i="3"/>
  <c r="J146" i="3"/>
  <c r="H147" i="3"/>
  <c r="I147" i="3"/>
  <c r="J147" i="3"/>
  <c r="H148" i="3"/>
  <c r="I148" i="3"/>
  <c r="J148" i="3"/>
  <c r="H149" i="3"/>
  <c r="I149" i="3"/>
  <c r="J149" i="3"/>
  <c r="H150" i="3"/>
  <c r="I150" i="3"/>
  <c r="J150" i="3"/>
  <c r="H151" i="3"/>
  <c r="I151" i="3"/>
  <c r="J151" i="3"/>
  <c r="H152" i="3"/>
  <c r="I152" i="3"/>
  <c r="J152" i="3"/>
  <c r="H153" i="3"/>
  <c r="I153" i="3"/>
  <c r="J153" i="3"/>
  <c r="H154" i="3"/>
  <c r="I154" i="3"/>
  <c r="J154" i="3"/>
  <c r="H155" i="3"/>
  <c r="I155" i="3"/>
  <c r="J155" i="3"/>
  <c r="H156" i="3"/>
  <c r="I156" i="3"/>
  <c r="J156" i="3"/>
  <c r="H157" i="3"/>
  <c r="I157" i="3"/>
  <c r="J157" i="3"/>
  <c r="H158" i="3"/>
  <c r="I158" i="3"/>
  <c r="J158" i="3"/>
  <c r="H159" i="3"/>
  <c r="I159" i="3"/>
  <c r="J159" i="3"/>
  <c r="H160" i="3"/>
  <c r="I160" i="3"/>
  <c r="J160" i="3"/>
  <c r="H161" i="3"/>
  <c r="I161" i="3"/>
  <c r="J161" i="3"/>
  <c r="H162" i="3"/>
  <c r="I162" i="3"/>
  <c r="J162" i="3"/>
  <c r="H163" i="3"/>
  <c r="I163" i="3"/>
  <c r="J163" i="3"/>
  <c r="H164" i="3"/>
  <c r="I164" i="3"/>
  <c r="J164" i="3"/>
  <c r="H165" i="3"/>
  <c r="I165" i="3"/>
  <c r="J165" i="3"/>
  <c r="H166" i="3"/>
  <c r="I166" i="3"/>
  <c r="J166" i="3"/>
  <c r="H167" i="3"/>
  <c r="I167" i="3"/>
  <c r="J167" i="3"/>
  <c r="H168" i="3"/>
  <c r="I168" i="3"/>
  <c r="J168" i="3"/>
  <c r="H169" i="3"/>
  <c r="I169" i="3"/>
  <c r="J169" i="3"/>
  <c r="H170" i="3"/>
  <c r="I170" i="3"/>
  <c r="J170" i="3"/>
  <c r="H171" i="3"/>
  <c r="I171" i="3"/>
  <c r="J171" i="3"/>
  <c r="H172" i="3"/>
  <c r="I172" i="3"/>
  <c r="J172" i="3"/>
  <c r="H173" i="3"/>
  <c r="I173" i="3"/>
  <c r="J173" i="3"/>
  <c r="H174" i="3"/>
  <c r="I174" i="3"/>
  <c r="J174" i="3"/>
  <c r="H175" i="3"/>
  <c r="I175" i="3"/>
  <c r="J175" i="3"/>
  <c r="H176" i="3"/>
  <c r="I176" i="3"/>
  <c r="J176" i="3"/>
  <c r="H177" i="3"/>
  <c r="I177" i="3"/>
  <c r="J177" i="3"/>
  <c r="H178" i="3"/>
  <c r="I178" i="3"/>
  <c r="J178" i="3"/>
  <c r="H179" i="3"/>
  <c r="I179" i="3"/>
  <c r="J179" i="3"/>
  <c r="H180" i="3"/>
  <c r="I180" i="3"/>
  <c r="J180" i="3"/>
  <c r="H181" i="3"/>
  <c r="I181" i="3"/>
  <c r="J181" i="3"/>
  <c r="H182" i="3"/>
  <c r="I182" i="3"/>
  <c r="J182" i="3"/>
  <c r="H183" i="3"/>
  <c r="I183" i="3"/>
  <c r="J183" i="3"/>
  <c r="H184" i="3"/>
  <c r="I184" i="3"/>
  <c r="J184" i="3"/>
  <c r="H185" i="3"/>
  <c r="I185" i="3"/>
  <c r="J185" i="3"/>
  <c r="H186" i="3"/>
  <c r="I186" i="3"/>
  <c r="J186" i="3"/>
  <c r="H187" i="3"/>
  <c r="I187" i="3"/>
  <c r="J187" i="3"/>
  <c r="H188" i="3"/>
  <c r="I188" i="3"/>
  <c r="J188" i="3"/>
  <c r="H189" i="3"/>
  <c r="I189" i="3"/>
  <c r="J189" i="3"/>
  <c r="H190" i="3"/>
  <c r="I190" i="3"/>
  <c r="J190" i="3"/>
  <c r="H191" i="3"/>
  <c r="I191" i="3"/>
  <c r="J191" i="3"/>
  <c r="H192" i="3"/>
  <c r="I192" i="3"/>
  <c r="J192" i="3"/>
  <c r="H193" i="3"/>
  <c r="I193" i="3"/>
  <c r="J193" i="3"/>
  <c r="J141" i="3"/>
  <c r="I141" i="3"/>
  <c r="H141" i="3"/>
  <c r="H82" i="3" l="1"/>
  <c r="I82" i="3"/>
  <c r="J82" i="3"/>
  <c r="H83" i="3"/>
  <c r="I83" i="3"/>
  <c r="J83" i="3"/>
  <c r="H84" i="3"/>
  <c r="I84" i="3"/>
  <c r="J84" i="3"/>
  <c r="H85" i="3"/>
  <c r="I85" i="3"/>
  <c r="J85" i="3"/>
  <c r="H86" i="3"/>
  <c r="I86" i="3"/>
  <c r="J86" i="3"/>
  <c r="H87" i="3"/>
  <c r="I87" i="3"/>
  <c r="J87" i="3"/>
  <c r="H88" i="3"/>
  <c r="I88" i="3"/>
  <c r="J88" i="3"/>
  <c r="H89" i="3"/>
  <c r="I89" i="3"/>
  <c r="J89" i="3"/>
  <c r="H90" i="3"/>
  <c r="I90" i="3"/>
  <c r="J90" i="3"/>
  <c r="H91" i="3"/>
  <c r="I91" i="3"/>
  <c r="J91" i="3"/>
  <c r="H92" i="3"/>
  <c r="I92" i="3"/>
  <c r="J92" i="3"/>
  <c r="H93" i="3"/>
  <c r="I93" i="3"/>
  <c r="J93" i="3"/>
  <c r="H94" i="3"/>
  <c r="I94" i="3"/>
  <c r="J94" i="3"/>
  <c r="H95" i="3"/>
  <c r="I95" i="3"/>
  <c r="J95" i="3"/>
  <c r="H96" i="3"/>
  <c r="I96" i="3"/>
  <c r="J96" i="3"/>
  <c r="H97" i="3"/>
  <c r="I97" i="3"/>
  <c r="J97" i="3"/>
  <c r="H98" i="3"/>
  <c r="I98" i="3"/>
  <c r="J98" i="3"/>
  <c r="H99" i="3"/>
  <c r="I99" i="3"/>
  <c r="J99" i="3"/>
  <c r="H100" i="3"/>
  <c r="I100" i="3"/>
  <c r="J100" i="3"/>
  <c r="H101" i="3"/>
  <c r="I101" i="3"/>
  <c r="J101" i="3"/>
  <c r="H102" i="3"/>
  <c r="I102" i="3"/>
  <c r="J102" i="3"/>
  <c r="H103" i="3"/>
  <c r="I103" i="3"/>
  <c r="J103" i="3"/>
  <c r="H104" i="3"/>
  <c r="I104" i="3"/>
  <c r="J104" i="3"/>
  <c r="H105" i="3"/>
  <c r="I105" i="3"/>
  <c r="J105" i="3"/>
  <c r="H106" i="3"/>
  <c r="I106" i="3"/>
  <c r="J106" i="3"/>
  <c r="H107" i="3"/>
  <c r="I107" i="3"/>
  <c r="J107" i="3"/>
  <c r="H108" i="3"/>
  <c r="I108" i="3"/>
  <c r="J108" i="3"/>
  <c r="H109" i="3"/>
  <c r="I109" i="3"/>
  <c r="J109" i="3"/>
  <c r="H110" i="3"/>
  <c r="I110" i="3"/>
  <c r="J110" i="3"/>
  <c r="H111" i="3"/>
  <c r="I111" i="3"/>
  <c r="J111" i="3"/>
  <c r="H112" i="3"/>
  <c r="I112" i="3"/>
  <c r="J112" i="3"/>
  <c r="H113" i="3"/>
  <c r="I113" i="3"/>
  <c r="J113" i="3"/>
  <c r="H114" i="3"/>
  <c r="I114" i="3"/>
  <c r="J114" i="3"/>
  <c r="H115" i="3"/>
  <c r="I115" i="3"/>
  <c r="J115" i="3"/>
  <c r="H116" i="3"/>
  <c r="I116" i="3"/>
  <c r="J116" i="3"/>
  <c r="H117" i="3"/>
  <c r="I117" i="3"/>
  <c r="J117" i="3"/>
  <c r="H118" i="3"/>
  <c r="I118" i="3"/>
  <c r="J118" i="3"/>
  <c r="H119" i="3"/>
  <c r="I119" i="3"/>
  <c r="J119" i="3"/>
  <c r="H120" i="3"/>
  <c r="I120" i="3"/>
  <c r="J120" i="3"/>
  <c r="H121" i="3"/>
  <c r="I121" i="3"/>
  <c r="J121" i="3"/>
  <c r="H122" i="3"/>
  <c r="I122" i="3"/>
  <c r="J122" i="3"/>
  <c r="H123" i="3"/>
  <c r="I123" i="3"/>
  <c r="J123" i="3"/>
  <c r="H124" i="3"/>
  <c r="I124" i="3"/>
  <c r="J124" i="3"/>
  <c r="H125" i="3"/>
  <c r="I125" i="3"/>
  <c r="J125" i="3"/>
  <c r="H126" i="3"/>
  <c r="I126" i="3"/>
  <c r="J126" i="3"/>
  <c r="H127" i="3"/>
  <c r="I127" i="3"/>
  <c r="J127" i="3"/>
  <c r="H128" i="3"/>
  <c r="I128" i="3"/>
  <c r="J128" i="3"/>
  <c r="H129" i="3"/>
  <c r="I129" i="3"/>
  <c r="J129" i="3"/>
  <c r="H130" i="3"/>
  <c r="I130" i="3"/>
  <c r="J130" i="3"/>
  <c r="H131" i="3"/>
  <c r="I131" i="3"/>
  <c r="J131" i="3"/>
  <c r="H132" i="3"/>
  <c r="I132" i="3"/>
  <c r="J132" i="3"/>
  <c r="H133" i="3"/>
  <c r="I133" i="3"/>
  <c r="J133" i="3"/>
  <c r="H134" i="3"/>
  <c r="I134" i="3"/>
  <c r="J134" i="3"/>
  <c r="H135" i="3"/>
  <c r="I135" i="3"/>
  <c r="J135" i="3"/>
  <c r="H136" i="3"/>
  <c r="I136" i="3"/>
  <c r="J136" i="3"/>
  <c r="H137" i="3"/>
  <c r="I137" i="3"/>
  <c r="J137" i="3"/>
  <c r="H138" i="3"/>
  <c r="I138" i="3"/>
  <c r="J138" i="3"/>
  <c r="H139" i="3"/>
  <c r="I139" i="3"/>
  <c r="J139" i="3"/>
  <c r="H140" i="3"/>
  <c r="I140" i="3"/>
  <c r="J140" i="3"/>
  <c r="J81" i="3"/>
  <c r="I81" i="3"/>
  <c r="H81" i="3"/>
  <c r="H8" i="3"/>
  <c r="I8" i="3"/>
  <c r="J8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I31" i="3"/>
  <c r="J31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H49" i="3"/>
  <c r="I49" i="3"/>
  <c r="J49" i="3"/>
  <c r="H50" i="3"/>
  <c r="I50" i="3"/>
  <c r="J50" i="3"/>
  <c r="H51" i="3"/>
  <c r="I51" i="3"/>
  <c r="J51" i="3"/>
  <c r="H52" i="3"/>
  <c r="I52" i="3"/>
  <c r="J52" i="3"/>
  <c r="H53" i="3"/>
  <c r="I53" i="3"/>
  <c r="J53" i="3"/>
  <c r="H54" i="3"/>
  <c r="I54" i="3"/>
  <c r="J54" i="3"/>
  <c r="H55" i="3"/>
  <c r="I55" i="3"/>
  <c r="J55" i="3"/>
  <c r="H56" i="3"/>
  <c r="I56" i="3"/>
  <c r="J56" i="3"/>
  <c r="H57" i="3"/>
  <c r="I57" i="3"/>
  <c r="J57" i="3"/>
  <c r="H58" i="3"/>
  <c r="I58" i="3"/>
  <c r="J58" i="3"/>
  <c r="H59" i="3"/>
  <c r="I59" i="3"/>
  <c r="J59" i="3"/>
  <c r="H60" i="3"/>
  <c r="I60" i="3"/>
  <c r="J60" i="3"/>
  <c r="H61" i="3"/>
  <c r="I61" i="3"/>
  <c r="J61" i="3"/>
  <c r="H62" i="3"/>
  <c r="I62" i="3"/>
  <c r="J62" i="3"/>
  <c r="H63" i="3"/>
  <c r="I63" i="3"/>
  <c r="J63" i="3"/>
  <c r="H64" i="3"/>
  <c r="I64" i="3"/>
  <c r="J64" i="3"/>
  <c r="H65" i="3"/>
  <c r="I65" i="3"/>
  <c r="J65" i="3"/>
  <c r="H66" i="3"/>
  <c r="I66" i="3"/>
  <c r="J66" i="3"/>
  <c r="H67" i="3"/>
  <c r="I67" i="3"/>
  <c r="J67" i="3"/>
  <c r="H68" i="3"/>
  <c r="I68" i="3"/>
  <c r="J68" i="3"/>
  <c r="H69" i="3"/>
  <c r="I69" i="3"/>
  <c r="J69" i="3"/>
  <c r="H70" i="3"/>
  <c r="I70" i="3"/>
  <c r="J70" i="3"/>
  <c r="H71" i="3"/>
  <c r="I71" i="3"/>
  <c r="J71" i="3"/>
  <c r="H72" i="3"/>
  <c r="I72" i="3"/>
  <c r="J72" i="3"/>
  <c r="H73" i="3"/>
  <c r="I73" i="3"/>
  <c r="J73" i="3"/>
  <c r="H74" i="3"/>
  <c r="I74" i="3"/>
  <c r="J74" i="3"/>
  <c r="H75" i="3"/>
  <c r="I75" i="3"/>
  <c r="J75" i="3"/>
  <c r="H76" i="3"/>
  <c r="I76" i="3"/>
  <c r="J76" i="3"/>
  <c r="H77" i="3"/>
  <c r="I77" i="3"/>
  <c r="J77" i="3"/>
  <c r="H78" i="3"/>
  <c r="I78" i="3"/>
  <c r="J78" i="3"/>
  <c r="H79" i="3"/>
  <c r="I79" i="3"/>
  <c r="J79" i="3"/>
  <c r="H80" i="3"/>
  <c r="I80" i="3"/>
  <c r="J80" i="3"/>
  <c r="H7" i="3"/>
  <c r="J7" i="3"/>
  <c r="I7" i="3"/>
  <c r="F2" i="1" l="1"/>
  <c r="AI4" i="3"/>
  <c r="AJ5" i="3" l="1"/>
  <c r="AI215" i="3" l="1"/>
  <c r="AK215" i="3"/>
  <c r="AJ216" i="3"/>
  <c r="AI217" i="3"/>
  <c r="AK217" i="3"/>
  <c r="AJ218" i="3"/>
  <c r="AI219" i="3"/>
  <c r="AK219" i="3"/>
  <c r="AJ220" i="3"/>
  <c r="AI221" i="3"/>
  <c r="AK221" i="3"/>
  <c r="AJ222" i="3"/>
  <c r="AI223" i="3"/>
  <c r="AK223" i="3"/>
  <c r="AJ224" i="3"/>
  <c r="AK214" i="3"/>
  <c r="AI214" i="3"/>
  <c r="AI195" i="3"/>
  <c r="AK195" i="3"/>
  <c r="AJ196" i="3"/>
  <c r="AI197" i="3"/>
  <c r="AK197" i="3"/>
  <c r="AJ198" i="3"/>
  <c r="AI199" i="3"/>
  <c r="AK199" i="3"/>
  <c r="AJ200" i="3"/>
  <c r="AI201" i="3"/>
  <c r="AK201" i="3"/>
  <c r="AJ202" i="3"/>
  <c r="AI203" i="3"/>
  <c r="AK203" i="3"/>
  <c r="AJ204" i="3"/>
  <c r="AI205" i="3"/>
  <c r="AK205" i="3"/>
  <c r="AJ206" i="3"/>
  <c r="AI207" i="3"/>
  <c r="AK207" i="3"/>
  <c r="AJ208" i="3"/>
  <c r="AI209" i="3"/>
  <c r="AK209" i="3"/>
  <c r="AJ210" i="3"/>
  <c r="AI211" i="3"/>
  <c r="AK211" i="3"/>
  <c r="AJ212" i="3"/>
  <c r="AI213" i="3"/>
  <c r="AK213" i="3"/>
  <c r="AJ194" i="3"/>
  <c r="AJ215" i="3"/>
  <c r="AI216" i="3"/>
  <c r="AK216" i="3"/>
  <c r="AJ217" i="3"/>
  <c r="AI218" i="3"/>
  <c r="AK218" i="3"/>
  <c r="AJ219" i="3"/>
  <c r="AI220" i="3"/>
  <c r="AK220" i="3"/>
  <c r="AJ221" i="3"/>
  <c r="AI222" i="3"/>
  <c r="AK222" i="3"/>
  <c r="AJ223" i="3"/>
  <c r="AI224" i="3"/>
  <c r="AK224" i="3"/>
  <c r="AJ214" i="3"/>
  <c r="AJ195" i="3"/>
  <c r="AI196" i="3"/>
  <c r="AK196" i="3"/>
  <c r="AJ197" i="3"/>
  <c r="AI198" i="3"/>
  <c r="AK198" i="3"/>
  <c r="AJ199" i="3"/>
  <c r="AI200" i="3"/>
  <c r="AK200" i="3"/>
  <c r="AJ201" i="3"/>
  <c r="AI202" i="3"/>
  <c r="AK202" i="3"/>
  <c r="AJ203" i="3"/>
  <c r="AI204" i="3"/>
  <c r="AK204" i="3"/>
  <c r="AJ205" i="3"/>
  <c r="AI206" i="3"/>
  <c r="AK206" i="3"/>
  <c r="AJ207" i="3"/>
  <c r="AI208" i="3"/>
  <c r="AK208" i="3"/>
  <c r="AJ209" i="3"/>
  <c r="AI210" i="3"/>
  <c r="AK210" i="3"/>
  <c r="AJ211" i="3"/>
  <c r="AI212" i="3"/>
  <c r="AK212" i="3"/>
  <c r="AJ213" i="3"/>
  <c r="AK194" i="3"/>
  <c r="AI194" i="3"/>
  <c r="AI142" i="3"/>
  <c r="AK142" i="3"/>
  <c r="AJ143" i="3"/>
  <c r="AI144" i="3"/>
  <c r="AK144" i="3"/>
  <c r="AJ145" i="3"/>
  <c r="AI146" i="3"/>
  <c r="AK146" i="3"/>
  <c r="AJ147" i="3"/>
  <c r="AI148" i="3"/>
  <c r="AK148" i="3"/>
  <c r="AJ149" i="3"/>
  <c r="AI150" i="3"/>
  <c r="AK150" i="3"/>
  <c r="AJ151" i="3"/>
  <c r="AI152" i="3"/>
  <c r="AK152" i="3"/>
  <c r="AJ153" i="3"/>
  <c r="AI154" i="3"/>
  <c r="AK154" i="3"/>
  <c r="AJ155" i="3"/>
  <c r="AI156" i="3"/>
  <c r="AK156" i="3"/>
  <c r="AJ157" i="3"/>
  <c r="AI158" i="3"/>
  <c r="AK158" i="3"/>
  <c r="AJ159" i="3"/>
  <c r="AI160" i="3"/>
  <c r="AK160" i="3"/>
  <c r="AJ161" i="3"/>
  <c r="AI162" i="3"/>
  <c r="AK162" i="3"/>
  <c r="AJ163" i="3"/>
  <c r="AI164" i="3"/>
  <c r="AK164" i="3"/>
  <c r="AJ165" i="3"/>
  <c r="AI166" i="3"/>
  <c r="AK166" i="3"/>
  <c r="AJ167" i="3"/>
  <c r="AI168" i="3"/>
  <c r="AK168" i="3"/>
  <c r="AJ169" i="3"/>
  <c r="AI170" i="3"/>
  <c r="AK170" i="3"/>
  <c r="AJ171" i="3"/>
  <c r="AI172" i="3"/>
  <c r="AK172" i="3"/>
  <c r="AJ173" i="3"/>
  <c r="AI174" i="3"/>
  <c r="AK174" i="3"/>
  <c r="AJ175" i="3"/>
  <c r="AI176" i="3"/>
  <c r="AK176" i="3"/>
  <c r="AJ177" i="3"/>
  <c r="AI178" i="3"/>
  <c r="AK178" i="3"/>
  <c r="AJ179" i="3"/>
  <c r="AI180" i="3"/>
  <c r="AK180" i="3"/>
  <c r="AJ181" i="3"/>
  <c r="AI182" i="3"/>
  <c r="AK182" i="3"/>
  <c r="AJ183" i="3"/>
  <c r="AI184" i="3"/>
  <c r="AK184" i="3"/>
  <c r="AJ185" i="3"/>
  <c r="AI186" i="3"/>
  <c r="AK186" i="3"/>
  <c r="AJ187" i="3"/>
  <c r="AI188" i="3"/>
  <c r="AK188" i="3"/>
  <c r="AJ189" i="3"/>
  <c r="AI190" i="3"/>
  <c r="AK190" i="3"/>
  <c r="AJ191" i="3"/>
  <c r="AI192" i="3"/>
  <c r="AK192" i="3"/>
  <c r="AJ193" i="3"/>
  <c r="AK141" i="3"/>
  <c r="AI141" i="3"/>
  <c r="AI82" i="3"/>
  <c r="AK82" i="3"/>
  <c r="AJ83" i="3"/>
  <c r="AI84" i="3"/>
  <c r="AK84" i="3"/>
  <c r="AJ142" i="3"/>
  <c r="AI143" i="3"/>
  <c r="AK143" i="3"/>
  <c r="AJ144" i="3"/>
  <c r="AI145" i="3"/>
  <c r="AK145" i="3"/>
  <c r="AJ146" i="3"/>
  <c r="AI147" i="3"/>
  <c r="AK147" i="3"/>
  <c r="AJ148" i="3"/>
  <c r="AI149" i="3"/>
  <c r="AK149" i="3"/>
  <c r="AJ150" i="3"/>
  <c r="AI151" i="3"/>
  <c r="AK151" i="3"/>
  <c r="AJ152" i="3"/>
  <c r="AI153" i="3"/>
  <c r="AK153" i="3"/>
  <c r="AJ154" i="3"/>
  <c r="AI155" i="3"/>
  <c r="AK155" i="3"/>
  <c r="AJ156" i="3"/>
  <c r="AI157" i="3"/>
  <c r="AK157" i="3"/>
  <c r="AJ158" i="3"/>
  <c r="AI159" i="3"/>
  <c r="AK159" i="3"/>
  <c r="AJ160" i="3"/>
  <c r="AI161" i="3"/>
  <c r="AK161" i="3"/>
  <c r="AJ162" i="3"/>
  <c r="AI163" i="3"/>
  <c r="AK163" i="3"/>
  <c r="AJ164" i="3"/>
  <c r="AI165" i="3"/>
  <c r="AK165" i="3"/>
  <c r="AJ166" i="3"/>
  <c r="AI167" i="3"/>
  <c r="AK167" i="3"/>
  <c r="AJ168" i="3"/>
  <c r="AI169" i="3"/>
  <c r="AK169" i="3"/>
  <c r="AJ170" i="3"/>
  <c r="AI171" i="3"/>
  <c r="AK171" i="3"/>
  <c r="AJ172" i="3"/>
  <c r="AI173" i="3"/>
  <c r="AK173" i="3"/>
  <c r="AJ174" i="3"/>
  <c r="AI175" i="3"/>
  <c r="AK175" i="3"/>
  <c r="AJ176" i="3"/>
  <c r="AI177" i="3"/>
  <c r="AK177" i="3"/>
  <c r="AJ178" i="3"/>
  <c r="AI179" i="3"/>
  <c r="AK179" i="3"/>
  <c r="AJ180" i="3"/>
  <c r="AI181" i="3"/>
  <c r="AK181" i="3"/>
  <c r="AJ182" i="3"/>
  <c r="AI183" i="3"/>
  <c r="AK183" i="3"/>
  <c r="AJ184" i="3"/>
  <c r="AI185" i="3"/>
  <c r="AK185" i="3"/>
  <c r="AJ186" i="3"/>
  <c r="AI187" i="3"/>
  <c r="AK187" i="3"/>
  <c r="AJ188" i="3"/>
  <c r="AI189" i="3"/>
  <c r="AK189" i="3"/>
  <c r="AJ190" i="3"/>
  <c r="AI191" i="3"/>
  <c r="AK191" i="3"/>
  <c r="AJ192" i="3"/>
  <c r="AI193" i="3"/>
  <c r="AK193" i="3"/>
  <c r="AJ141" i="3"/>
  <c r="AJ82" i="3"/>
  <c r="AI83" i="3"/>
  <c r="AK83" i="3"/>
  <c r="AJ84" i="3"/>
  <c r="AI85" i="3"/>
  <c r="AK85" i="3"/>
  <c r="AJ86" i="3"/>
  <c r="AI87" i="3"/>
  <c r="AK87" i="3"/>
  <c r="AJ88" i="3"/>
  <c r="AI89" i="3"/>
  <c r="AK89" i="3"/>
  <c r="AJ90" i="3"/>
  <c r="AI91" i="3"/>
  <c r="AK91" i="3"/>
  <c r="AJ92" i="3"/>
  <c r="AI93" i="3"/>
  <c r="AK93" i="3"/>
  <c r="AJ94" i="3"/>
  <c r="AI95" i="3"/>
  <c r="AK95" i="3"/>
  <c r="AJ96" i="3"/>
  <c r="AI97" i="3"/>
  <c r="AK97" i="3"/>
  <c r="AJ98" i="3"/>
  <c r="AI99" i="3"/>
  <c r="AK99" i="3"/>
  <c r="AJ100" i="3"/>
  <c r="AI101" i="3"/>
  <c r="AK101" i="3"/>
  <c r="AJ102" i="3"/>
  <c r="AI103" i="3"/>
  <c r="AK103" i="3"/>
  <c r="AJ104" i="3"/>
  <c r="AI105" i="3"/>
  <c r="AK105" i="3"/>
  <c r="AJ106" i="3"/>
  <c r="AI107" i="3"/>
  <c r="AK107" i="3"/>
  <c r="AJ108" i="3"/>
  <c r="AI109" i="3"/>
  <c r="AK109" i="3"/>
  <c r="AJ110" i="3"/>
  <c r="AI111" i="3"/>
  <c r="AK111" i="3"/>
  <c r="AJ112" i="3"/>
  <c r="AI113" i="3"/>
  <c r="AK113" i="3"/>
  <c r="AJ114" i="3"/>
  <c r="AI115" i="3"/>
  <c r="AK115" i="3"/>
  <c r="AJ116" i="3"/>
  <c r="AI117" i="3"/>
  <c r="AK117" i="3"/>
  <c r="AJ118" i="3"/>
  <c r="AI119" i="3"/>
  <c r="AK119" i="3"/>
  <c r="AJ120" i="3"/>
  <c r="AI121" i="3"/>
  <c r="AK121" i="3"/>
  <c r="AJ122" i="3"/>
  <c r="AI123" i="3"/>
  <c r="AK123" i="3"/>
  <c r="AJ124" i="3"/>
  <c r="AI125" i="3"/>
  <c r="AK125" i="3"/>
  <c r="AJ126" i="3"/>
  <c r="AI127" i="3"/>
  <c r="AK127" i="3"/>
  <c r="AJ128" i="3"/>
  <c r="AI129" i="3"/>
  <c r="AK129" i="3"/>
  <c r="AJ130" i="3"/>
  <c r="AI131" i="3"/>
  <c r="AK131" i="3"/>
  <c r="AJ132" i="3"/>
  <c r="AI133" i="3"/>
  <c r="AK133" i="3"/>
  <c r="AJ134" i="3"/>
  <c r="AI135" i="3"/>
  <c r="AK135" i="3"/>
  <c r="AJ136" i="3"/>
  <c r="AI137" i="3"/>
  <c r="AK137" i="3"/>
  <c r="AJ138" i="3"/>
  <c r="AI139" i="3"/>
  <c r="AK139" i="3"/>
  <c r="AJ140" i="3"/>
  <c r="AJ81" i="3"/>
  <c r="AI81" i="3"/>
  <c r="AJ85" i="3"/>
  <c r="AI86" i="3"/>
  <c r="AK86" i="3"/>
  <c r="AJ87" i="3"/>
  <c r="AI88" i="3"/>
  <c r="AK88" i="3"/>
  <c r="AJ89" i="3"/>
  <c r="AI90" i="3"/>
  <c r="AK90" i="3"/>
  <c r="AJ91" i="3"/>
  <c r="AI92" i="3"/>
  <c r="AK92" i="3"/>
  <c r="AJ93" i="3"/>
  <c r="AI94" i="3"/>
  <c r="AK94" i="3"/>
  <c r="AJ95" i="3"/>
  <c r="AI96" i="3"/>
  <c r="AK96" i="3"/>
  <c r="AJ97" i="3"/>
  <c r="AI98" i="3"/>
  <c r="AK98" i="3"/>
  <c r="AJ99" i="3"/>
  <c r="AI100" i="3"/>
  <c r="AK100" i="3"/>
  <c r="AJ101" i="3"/>
  <c r="AI102" i="3"/>
  <c r="AK102" i="3"/>
  <c r="AJ103" i="3"/>
  <c r="AI104" i="3"/>
  <c r="AK104" i="3"/>
  <c r="AJ105" i="3"/>
  <c r="AI106" i="3"/>
  <c r="AK106" i="3"/>
  <c r="AJ107" i="3"/>
  <c r="AI108" i="3"/>
  <c r="AK108" i="3"/>
  <c r="AJ109" i="3"/>
  <c r="AI110" i="3"/>
  <c r="AK110" i="3"/>
  <c r="AJ111" i="3"/>
  <c r="AI112" i="3"/>
  <c r="AK112" i="3"/>
  <c r="AJ113" i="3"/>
  <c r="AI114" i="3"/>
  <c r="AK114" i="3"/>
  <c r="AJ115" i="3"/>
  <c r="AI116" i="3"/>
  <c r="AK116" i="3"/>
  <c r="AJ117" i="3"/>
  <c r="AI118" i="3"/>
  <c r="AK118" i="3"/>
  <c r="AJ119" i="3"/>
  <c r="AI120" i="3"/>
  <c r="AK120" i="3"/>
  <c r="AJ121" i="3"/>
  <c r="AI122" i="3"/>
  <c r="AK122" i="3"/>
  <c r="AJ123" i="3"/>
  <c r="AI124" i="3"/>
  <c r="AK124" i="3"/>
  <c r="AJ125" i="3"/>
  <c r="AI126" i="3"/>
  <c r="AK126" i="3"/>
  <c r="AJ127" i="3"/>
  <c r="AI128" i="3"/>
  <c r="AK128" i="3"/>
  <c r="AJ129" i="3"/>
  <c r="AI130" i="3"/>
  <c r="AK130" i="3"/>
  <c r="AJ131" i="3"/>
  <c r="AI132" i="3"/>
  <c r="AK132" i="3"/>
  <c r="AJ133" i="3"/>
  <c r="AI134" i="3"/>
  <c r="AK134" i="3"/>
  <c r="AJ135" i="3"/>
  <c r="AI136" i="3"/>
  <c r="AK136" i="3"/>
  <c r="AJ137" i="3"/>
  <c r="AI138" i="3"/>
  <c r="AK138" i="3"/>
  <c r="AJ139" i="3"/>
  <c r="AI140" i="3"/>
  <c r="AK140" i="3"/>
  <c r="AK81" i="3"/>
  <c r="AI8" i="3"/>
  <c r="AK8" i="3"/>
  <c r="AJ9" i="3"/>
  <c r="AI10" i="3"/>
  <c r="AK10" i="3"/>
  <c r="AJ11" i="3"/>
  <c r="AI12" i="3"/>
  <c r="AK12" i="3"/>
  <c r="AJ13" i="3"/>
  <c r="AI14" i="3"/>
  <c r="AK14" i="3"/>
  <c r="AJ15" i="3"/>
  <c r="AI16" i="3"/>
  <c r="AK16" i="3"/>
  <c r="AJ17" i="3"/>
  <c r="AI18" i="3"/>
  <c r="AK18" i="3"/>
  <c r="AJ19" i="3"/>
  <c r="AI20" i="3"/>
  <c r="AK20" i="3"/>
  <c r="AJ21" i="3"/>
  <c r="AI22" i="3"/>
  <c r="AK22" i="3"/>
  <c r="AJ23" i="3"/>
  <c r="AI24" i="3"/>
  <c r="AK24" i="3"/>
  <c r="AJ25" i="3"/>
  <c r="AI26" i="3"/>
  <c r="AK26" i="3"/>
  <c r="AJ27" i="3"/>
  <c r="AI28" i="3"/>
  <c r="AK28" i="3"/>
  <c r="AJ29" i="3"/>
  <c r="AI30" i="3"/>
  <c r="AK30" i="3"/>
  <c r="AJ31" i="3"/>
  <c r="AI32" i="3"/>
  <c r="AK32" i="3"/>
  <c r="AJ33" i="3"/>
  <c r="AI34" i="3"/>
  <c r="AK34" i="3"/>
  <c r="AJ35" i="3"/>
  <c r="AI36" i="3"/>
  <c r="AK36" i="3"/>
  <c r="AJ37" i="3"/>
  <c r="AI38" i="3"/>
  <c r="AK38" i="3"/>
  <c r="AJ39" i="3"/>
  <c r="AI40" i="3"/>
  <c r="AK40" i="3"/>
  <c r="AJ41" i="3"/>
  <c r="AI42" i="3"/>
  <c r="AK42" i="3"/>
  <c r="AJ43" i="3"/>
  <c r="AI44" i="3"/>
  <c r="AK44" i="3"/>
  <c r="AJ45" i="3"/>
  <c r="AI46" i="3"/>
  <c r="AK46" i="3"/>
  <c r="AJ47" i="3"/>
  <c r="AI48" i="3"/>
  <c r="AK48" i="3"/>
  <c r="AJ49" i="3"/>
  <c r="AI50" i="3"/>
  <c r="AK50" i="3"/>
  <c r="AJ51" i="3"/>
  <c r="AI52" i="3"/>
  <c r="AK52" i="3"/>
  <c r="AJ53" i="3"/>
  <c r="AI54" i="3"/>
  <c r="AK54" i="3"/>
  <c r="AJ55" i="3"/>
  <c r="AI56" i="3"/>
  <c r="AK56" i="3"/>
  <c r="AJ57" i="3"/>
  <c r="AI58" i="3"/>
  <c r="AK58" i="3"/>
  <c r="AJ59" i="3"/>
  <c r="AI60" i="3"/>
  <c r="AK60" i="3"/>
  <c r="AJ61" i="3"/>
  <c r="AI62" i="3"/>
  <c r="AK62" i="3"/>
  <c r="AJ63" i="3"/>
  <c r="AI64" i="3"/>
  <c r="AK64" i="3"/>
  <c r="AJ65" i="3"/>
  <c r="AJ8" i="3"/>
  <c r="AI9" i="3"/>
  <c r="AK9" i="3"/>
  <c r="AJ10" i="3"/>
  <c r="AI11" i="3"/>
  <c r="AK11" i="3"/>
  <c r="AJ12" i="3"/>
  <c r="AI13" i="3"/>
  <c r="AK13" i="3"/>
  <c r="AJ14" i="3"/>
  <c r="AI15" i="3"/>
  <c r="AK15" i="3"/>
  <c r="AJ16" i="3"/>
  <c r="AI17" i="3"/>
  <c r="AK17" i="3"/>
  <c r="AJ18" i="3"/>
  <c r="AI19" i="3"/>
  <c r="AK19" i="3"/>
  <c r="AJ20" i="3"/>
  <c r="AI21" i="3"/>
  <c r="AK21" i="3"/>
  <c r="AJ22" i="3"/>
  <c r="AI23" i="3"/>
  <c r="AK23" i="3"/>
  <c r="AJ24" i="3"/>
  <c r="AI25" i="3"/>
  <c r="AK25" i="3"/>
  <c r="AJ26" i="3"/>
  <c r="AI27" i="3"/>
  <c r="AK27" i="3"/>
  <c r="AJ28" i="3"/>
  <c r="AI29" i="3"/>
  <c r="AK29" i="3"/>
  <c r="AJ30" i="3"/>
  <c r="AI31" i="3"/>
  <c r="AK31" i="3"/>
  <c r="AJ32" i="3"/>
  <c r="AI33" i="3"/>
  <c r="AK33" i="3"/>
  <c r="AJ34" i="3"/>
  <c r="AI35" i="3"/>
  <c r="AK35" i="3"/>
  <c r="AJ36" i="3"/>
  <c r="AI37" i="3"/>
  <c r="AK37" i="3"/>
  <c r="AJ38" i="3"/>
  <c r="AI39" i="3"/>
  <c r="AK39" i="3"/>
  <c r="AJ40" i="3"/>
  <c r="AI41" i="3"/>
  <c r="AK41" i="3"/>
  <c r="AJ42" i="3"/>
  <c r="AI43" i="3"/>
  <c r="AK43" i="3"/>
  <c r="AJ44" i="3"/>
  <c r="AI45" i="3"/>
  <c r="AK45" i="3"/>
  <c r="AJ46" i="3"/>
  <c r="AI47" i="3"/>
  <c r="AK47" i="3"/>
  <c r="AJ48" i="3"/>
  <c r="AI49" i="3"/>
  <c r="AK49" i="3"/>
  <c r="AJ50" i="3"/>
  <c r="AI51" i="3"/>
  <c r="AK51" i="3"/>
  <c r="AJ52" i="3"/>
  <c r="AI53" i="3"/>
  <c r="AK53" i="3"/>
  <c r="AJ54" i="3"/>
  <c r="AI55" i="3"/>
  <c r="AK55" i="3"/>
  <c r="AJ56" i="3"/>
  <c r="AI57" i="3"/>
  <c r="AK57" i="3"/>
  <c r="AJ58" i="3"/>
  <c r="AI59" i="3"/>
  <c r="AK59" i="3"/>
  <c r="AJ60" i="3"/>
  <c r="AI61" i="3"/>
  <c r="AK61" i="3"/>
  <c r="AJ62" i="3"/>
  <c r="AI63" i="3"/>
  <c r="AK63" i="3"/>
  <c r="AJ64" i="3"/>
  <c r="AI65" i="3"/>
  <c r="AI66" i="3"/>
  <c r="AK66" i="3"/>
  <c r="AJ67" i="3"/>
  <c r="AI68" i="3"/>
  <c r="AK68" i="3"/>
  <c r="AJ69" i="3"/>
  <c r="AI70" i="3"/>
  <c r="AK70" i="3"/>
  <c r="AJ71" i="3"/>
  <c r="AI72" i="3"/>
  <c r="AK72" i="3"/>
  <c r="AJ73" i="3"/>
  <c r="AI74" i="3"/>
  <c r="AK74" i="3"/>
  <c r="AJ75" i="3"/>
  <c r="AI76" i="3"/>
  <c r="AK76" i="3"/>
  <c r="AJ77" i="3"/>
  <c r="AI78" i="3"/>
  <c r="AK78" i="3"/>
  <c r="AJ79" i="3"/>
  <c r="AI7" i="3"/>
  <c r="AJ7" i="3"/>
  <c r="AJ66" i="3"/>
  <c r="AI67" i="3"/>
  <c r="AJ68" i="3"/>
  <c r="AK69" i="3"/>
  <c r="AI71" i="3"/>
  <c r="AJ72" i="3"/>
  <c r="AI73" i="3"/>
  <c r="AJ74" i="3"/>
  <c r="AK75" i="3"/>
  <c r="AI77" i="3"/>
  <c r="AJ78" i="3"/>
  <c r="AK79" i="3"/>
  <c r="AK65" i="3"/>
  <c r="AK67" i="3"/>
  <c r="AI69" i="3"/>
  <c r="AJ70" i="3"/>
  <c r="AK71" i="3"/>
  <c r="AK73" i="3"/>
  <c r="AI75" i="3"/>
  <c r="AJ76" i="3"/>
  <c r="AK77" i="3"/>
  <c r="AI79" i="3"/>
  <c r="AK7" i="3"/>
  <c r="AJ80" i="3"/>
  <c r="AI80" i="3"/>
  <c r="AK80" i="3"/>
  <c r="I5" i="3"/>
  <c r="H4" i="3"/>
  <c r="AF1" i="1" l="1"/>
  <c r="AF2" i="1" s="1"/>
  <c r="AD1" i="1"/>
  <c r="AD2" i="1" s="1"/>
  <c r="AB1" i="1"/>
  <c r="AB2" i="1" s="1"/>
  <c r="Z1" i="1"/>
  <c r="Z2" i="1" s="1"/>
  <c r="X1" i="1"/>
  <c r="X2" i="1" s="1"/>
  <c r="V1" i="1"/>
  <c r="V2" i="1" s="1"/>
  <c r="T1" i="1"/>
  <c r="T2" i="1" s="1"/>
  <c r="R1" i="1"/>
  <c r="R2" i="1" s="1"/>
  <c r="P1" i="1"/>
  <c r="P2" i="1" s="1"/>
  <c r="N1" i="1"/>
  <c r="N2" i="1" s="1"/>
  <c r="L1" i="1"/>
  <c r="L2" i="1" s="1"/>
  <c r="J1" i="1"/>
  <c r="H1" i="1"/>
  <c r="D1" i="1"/>
  <c r="D2" i="1" s="1"/>
  <c r="B1" i="1"/>
  <c r="B2" i="1" s="1"/>
  <c r="W4" i="3" l="1"/>
  <c r="X5" i="3"/>
  <c r="AC4" i="3"/>
  <c r="AD5" i="3"/>
  <c r="AF4" i="3"/>
  <c r="AG5" i="3"/>
  <c r="T4" i="3"/>
  <c r="U5" i="3"/>
  <c r="Z4" i="3"/>
  <c r="AA5" i="3"/>
  <c r="L5" i="3"/>
  <c r="K4" i="3"/>
  <c r="F5" i="3"/>
  <c r="E4" i="3"/>
  <c r="O5" i="3"/>
  <c r="N4" i="3"/>
  <c r="C5" i="3"/>
  <c r="B4" i="3"/>
  <c r="R5" i="3"/>
  <c r="Q4" i="3"/>
  <c r="AG215" i="3" l="1"/>
  <c r="AF216" i="3"/>
  <c r="AH216" i="3"/>
  <c r="AG217" i="3"/>
  <c r="AF218" i="3"/>
  <c r="AH218" i="3"/>
  <c r="AG219" i="3"/>
  <c r="AF220" i="3"/>
  <c r="AH220" i="3"/>
  <c r="AG221" i="3"/>
  <c r="AF222" i="3"/>
  <c r="AH222" i="3"/>
  <c r="AG223" i="3"/>
  <c r="AF224" i="3"/>
  <c r="AH224" i="3"/>
  <c r="AG214" i="3"/>
  <c r="AF195" i="3"/>
  <c r="AH195" i="3"/>
  <c r="AG196" i="3"/>
  <c r="AF197" i="3"/>
  <c r="AH197" i="3"/>
  <c r="AG198" i="3"/>
  <c r="AF199" i="3"/>
  <c r="AH199" i="3"/>
  <c r="AG200" i="3"/>
  <c r="AF201" i="3"/>
  <c r="AH201" i="3"/>
  <c r="AG202" i="3"/>
  <c r="AF203" i="3"/>
  <c r="AH203" i="3"/>
  <c r="AG204" i="3"/>
  <c r="AF205" i="3"/>
  <c r="AH205" i="3"/>
  <c r="AG206" i="3"/>
  <c r="AF207" i="3"/>
  <c r="AH207" i="3"/>
  <c r="AG208" i="3"/>
  <c r="AF209" i="3"/>
  <c r="AH209" i="3"/>
  <c r="AG210" i="3"/>
  <c r="AF211" i="3"/>
  <c r="AH211" i="3"/>
  <c r="AG212" i="3"/>
  <c r="AF213" i="3"/>
  <c r="AH213" i="3"/>
  <c r="AH194" i="3"/>
  <c r="AF194" i="3"/>
  <c r="AF215" i="3"/>
  <c r="AH215" i="3"/>
  <c r="AG216" i="3"/>
  <c r="AF217" i="3"/>
  <c r="AH217" i="3"/>
  <c r="AG218" i="3"/>
  <c r="AF219" i="3"/>
  <c r="AH219" i="3"/>
  <c r="AG220" i="3"/>
  <c r="AF221" i="3"/>
  <c r="AH221" i="3"/>
  <c r="AG222" i="3"/>
  <c r="AF223" i="3"/>
  <c r="AH223" i="3"/>
  <c r="AG224" i="3"/>
  <c r="AH214" i="3"/>
  <c r="AF214" i="3"/>
  <c r="AG195" i="3"/>
  <c r="AF196" i="3"/>
  <c r="AH196" i="3"/>
  <c r="AG197" i="3"/>
  <c r="AF198" i="3"/>
  <c r="AH198" i="3"/>
  <c r="AG199" i="3"/>
  <c r="AF200" i="3"/>
  <c r="AH200" i="3"/>
  <c r="AG201" i="3"/>
  <c r="AF202" i="3"/>
  <c r="AH202" i="3"/>
  <c r="AG203" i="3"/>
  <c r="AF204" i="3"/>
  <c r="AH204" i="3"/>
  <c r="AG205" i="3"/>
  <c r="AF206" i="3"/>
  <c r="AH206" i="3"/>
  <c r="AG207" i="3"/>
  <c r="AF208" i="3"/>
  <c r="AH208" i="3"/>
  <c r="AG209" i="3"/>
  <c r="AH210" i="3"/>
  <c r="AF212" i="3"/>
  <c r="AG213" i="3"/>
  <c r="AG194" i="3"/>
  <c r="AF210" i="3"/>
  <c r="AG211" i="3"/>
  <c r="AH212" i="3"/>
  <c r="AG142" i="3"/>
  <c r="AF143" i="3"/>
  <c r="AH143" i="3"/>
  <c r="AG144" i="3"/>
  <c r="AF145" i="3"/>
  <c r="AH145" i="3"/>
  <c r="AG146" i="3"/>
  <c r="AF147" i="3"/>
  <c r="AH147" i="3"/>
  <c r="AG148" i="3"/>
  <c r="AF149" i="3"/>
  <c r="AH149" i="3"/>
  <c r="AG150" i="3"/>
  <c r="AF151" i="3"/>
  <c r="AH151" i="3"/>
  <c r="AG152" i="3"/>
  <c r="AF153" i="3"/>
  <c r="AH153" i="3"/>
  <c r="AG154" i="3"/>
  <c r="AF155" i="3"/>
  <c r="AH155" i="3"/>
  <c r="AG156" i="3"/>
  <c r="AF157" i="3"/>
  <c r="AH157" i="3"/>
  <c r="AG158" i="3"/>
  <c r="AF159" i="3"/>
  <c r="AH159" i="3"/>
  <c r="AG160" i="3"/>
  <c r="AF161" i="3"/>
  <c r="AH161" i="3"/>
  <c r="AG162" i="3"/>
  <c r="AF163" i="3"/>
  <c r="AH163" i="3"/>
  <c r="AG164" i="3"/>
  <c r="AF165" i="3"/>
  <c r="AH165" i="3"/>
  <c r="AG166" i="3"/>
  <c r="AF167" i="3"/>
  <c r="AH167" i="3"/>
  <c r="AG168" i="3"/>
  <c r="AF169" i="3"/>
  <c r="AH169" i="3"/>
  <c r="AG170" i="3"/>
  <c r="AF171" i="3"/>
  <c r="AH171" i="3"/>
  <c r="AG172" i="3"/>
  <c r="AF173" i="3"/>
  <c r="AH173" i="3"/>
  <c r="AG174" i="3"/>
  <c r="AF175" i="3"/>
  <c r="AH175" i="3"/>
  <c r="AG176" i="3"/>
  <c r="AF177" i="3"/>
  <c r="AH177" i="3"/>
  <c r="AG178" i="3"/>
  <c r="AF179" i="3"/>
  <c r="AH179" i="3"/>
  <c r="AG180" i="3"/>
  <c r="AF181" i="3"/>
  <c r="AH181" i="3"/>
  <c r="AG182" i="3"/>
  <c r="AF183" i="3"/>
  <c r="AH183" i="3"/>
  <c r="AG184" i="3"/>
  <c r="AF185" i="3"/>
  <c r="AH185" i="3"/>
  <c r="AG186" i="3"/>
  <c r="AF187" i="3"/>
  <c r="AH187" i="3"/>
  <c r="AG188" i="3"/>
  <c r="AF189" i="3"/>
  <c r="AH189" i="3"/>
  <c r="AG190" i="3"/>
  <c r="AF191" i="3"/>
  <c r="AH191" i="3"/>
  <c r="AG192" i="3"/>
  <c r="AF193" i="3"/>
  <c r="AH193" i="3"/>
  <c r="AH141" i="3"/>
  <c r="AF141" i="3"/>
  <c r="AF142" i="3"/>
  <c r="AH142" i="3"/>
  <c r="AG143" i="3"/>
  <c r="AF144" i="3"/>
  <c r="AH144" i="3"/>
  <c r="AG145" i="3"/>
  <c r="AH146" i="3"/>
  <c r="AF148" i="3"/>
  <c r="AG149" i="3"/>
  <c r="AH150" i="3"/>
  <c r="AF152" i="3"/>
  <c r="AG153" i="3"/>
  <c r="AH154" i="3"/>
  <c r="AF156" i="3"/>
  <c r="AG157" i="3"/>
  <c r="AH158" i="3"/>
  <c r="AF160" i="3"/>
  <c r="AG161" i="3"/>
  <c r="AH162" i="3"/>
  <c r="AF164" i="3"/>
  <c r="AG165" i="3"/>
  <c r="AH166" i="3"/>
  <c r="AF168" i="3"/>
  <c r="AG169" i="3"/>
  <c r="AH170" i="3"/>
  <c r="AF172" i="3"/>
  <c r="AG173" i="3"/>
  <c r="AH174" i="3"/>
  <c r="AF176" i="3"/>
  <c r="AG177" i="3"/>
  <c r="AH178" i="3"/>
  <c r="AF180" i="3"/>
  <c r="AG181" i="3"/>
  <c r="AH182" i="3"/>
  <c r="AF184" i="3"/>
  <c r="AG185" i="3"/>
  <c r="AH186" i="3"/>
  <c r="AF188" i="3"/>
  <c r="AG189" i="3"/>
  <c r="AH190" i="3"/>
  <c r="AF192" i="3"/>
  <c r="AG193" i="3"/>
  <c r="AG141" i="3"/>
  <c r="AF146" i="3"/>
  <c r="AG147" i="3"/>
  <c r="AH148" i="3"/>
  <c r="AF150" i="3"/>
  <c r="AG151" i="3"/>
  <c r="AH152" i="3"/>
  <c r="AF154" i="3"/>
  <c r="AG155" i="3"/>
  <c r="AH156" i="3"/>
  <c r="AF158" i="3"/>
  <c r="AG159" i="3"/>
  <c r="AH160" i="3"/>
  <c r="AF162" i="3"/>
  <c r="AG163" i="3"/>
  <c r="AH164" i="3"/>
  <c r="AF166" i="3"/>
  <c r="AG167" i="3"/>
  <c r="AH168" i="3"/>
  <c r="AF170" i="3"/>
  <c r="AG171" i="3"/>
  <c r="AH172" i="3"/>
  <c r="AF174" i="3"/>
  <c r="AG175" i="3"/>
  <c r="AH176" i="3"/>
  <c r="AF178" i="3"/>
  <c r="AG179" i="3"/>
  <c r="AH180" i="3"/>
  <c r="AF182" i="3"/>
  <c r="AG183" i="3"/>
  <c r="AH184" i="3"/>
  <c r="AF186" i="3"/>
  <c r="AG187" i="3"/>
  <c r="AH188" i="3"/>
  <c r="AF190" i="3"/>
  <c r="AG191" i="3"/>
  <c r="AH192" i="3"/>
  <c r="AF82" i="3"/>
  <c r="AH82" i="3"/>
  <c r="AG83" i="3"/>
  <c r="AF84" i="3"/>
  <c r="AH84" i="3"/>
  <c r="AG85" i="3"/>
  <c r="AF86" i="3"/>
  <c r="AH86" i="3"/>
  <c r="AG87" i="3"/>
  <c r="AF88" i="3"/>
  <c r="AH88" i="3"/>
  <c r="AG89" i="3"/>
  <c r="AF90" i="3"/>
  <c r="AH90" i="3"/>
  <c r="AG91" i="3"/>
  <c r="AF92" i="3"/>
  <c r="AH92" i="3"/>
  <c r="AG93" i="3"/>
  <c r="AF94" i="3"/>
  <c r="AH94" i="3"/>
  <c r="AG95" i="3"/>
  <c r="AF96" i="3"/>
  <c r="AH96" i="3"/>
  <c r="AG97" i="3"/>
  <c r="AF98" i="3"/>
  <c r="AH98" i="3"/>
  <c r="AG99" i="3"/>
  <c r="AF100" i="3"/>
  <c r="AH100" i="3"/>
  <c r="AG101" i="3"/>
  <c r="AF102" i="3"/>
  <c r="AH102" i="3"/>
  <c r="AG103" i="3"/>
  <c r="AF104" i="3"/>
  <c r="AH104" i="3"/>
  <c r="AG105" i="3"/>
  <c r="AF106" i="3"/>
  <c r="AH106" i="3"/>
  <c r="AG107" i="3"/>
  <c r="AF108" i="3"/>
  <c r="AH108" i="3"/>
  <c r="AG109" i="3"/>
  <c r="AF110" i="3"/>
  <c r="AH110" i="3"/>
  <c r="AG111" i="3"/>
  <c r="AF112" i="3"/>
  <c r="AH112" i="3"/>
  <c r="AG113" i="3"/>
  <c r="AF114" i="3"/>
  <c r="AH114" i="3"/>
  <c r="AG115" i="3"/>
  <c r="AF116" i="3"/>
  <c r="AH116" i="3"/>
  <c r="AG117" i="3"/>
  <c r="AF118" i="3"/>
  <c r="AH118" i="3"/>
  <c r="AG119" i="3"/>
  <c r="AF120" i="3"/>
  <c r="AH120" i="3"/>
  <c r="AG121" i="3"/>
  <c r="AF122" i="3"/>
  <c r="AH122" i="3"/>
  <c r="AG123" i="3"/>
  <c r="AF124" i="3"/>
  <c r="AH124" i="3"/>
  <c r="AG125" i="3"/>
  <c r="AF126" i="3"/>
  <c r="AH126" i="3"/>
  <c r="AG127" i="3"/>
  <c r="AF128" i="3"/>
  <c r="AH128" i="3"/>
  <c r="AG129" i="3"/>
  <c r="AF130" i="3"/>
  <c r="AH130" i="3"/>
  <c r="AG131" i="3"/>
  <c r="AF132" i="3"/>
  <c r="AH132" i="3"/>
  <c r="AG133" i="3"/>
  <c r="AF134" i="3"/>
  <c r="AH134" i="3"/>
  <c r="AG135" i="3"/>
  <c r="AF136" i="3"/>
  <c r="AH136" i="3"/>
  <c r="AG137" i="3"/>
  <c r="AF138" i="3"/>
  <c r="AH138" i="3"/>
  <c r="AG139" i="3"/>
  <c r="AF140" i="3"/>
  <c r="AH140" i="3"/>
  <c r="AG81" i="3"/>
  <c r="AG8" i="3"/>
  <c r="AF9" i="3"/>
  <c r="AH9" i="3"/>
  <c r="AG10" i="3"/>
  <c r="AF11" i="3"/>
  <c r="AH11" i="3"/>
  <c r="AG12" i="3"/>
  <c r="AF13" i="3"/>
  <c r="AH13" i="3"/>
  <c r="AG14" i="3"/>
  <c r="AF15" i="3"/>
  <c r="AH15" i="3"/>
  <c r="AG16" i="3"/>
  <c r="AF17" i="3"/>
  <c r="AH17" i="3"/>
  <c r="AG18" i="3"/>
  <c r="AF19" i="3"/>
  <c r="AH19" i="3"/>
  <c r="AG20" i="3"/>
  <c r="AF21" i="3"/>
  <c r="AH21" i="3"/>
  <c r="AG22" i="3"/>
  <c r="AF23" i="3"/>
  <c r="AH23" i="3"/>
  <c r="AG24" i="3"/>
  <c r="AF25" i="3"/>
  <c r="AH25" i="3"/>
  <c r="AG26" i="3"/>
  <c r="AF27" i="3"/>
  <c r="AH27" i="3"/>
  <c r="AG28" i="3"/>
  <c r="AF29" i="3"/>
  <c r="AH29" i="3"/>
  <c r="AG30" i="3"/>
  <c r="AF31" i="3"/>
  <c r="AH31" i="3"/>
  <c r="AG32" i="3"/>
  <c r="AF33" i="3"/>
  <c r="AH33" i="3"/>
  <c r="AG34" i="3"/>
  <c r="AF35" i="3"/>
  <c r="AH35" i="3"/>
  <c r="AG36" i="3"/>
  <c r="AF37" i="3"/>
  <c r="AH37" i="3"/>
  <c r="AG38" i="3"/>
  <c r="AF39" i="3"/>
  <c r="AH39" i="3"/>
  <c r="AG40" i="3"/>
  <c r="AF41" i="3"/>
  <c r="AH41" i="3"/>
  <c r="AG42" i="3"/>
  <c r="AF43" i="3"/>
  <c r="AH43" i="3"/>
  <c r="AG44" i="3"/>
  <c r="AF45" i="3"/>
  <c r="AH45" i="3"/>
  <c r="AG46" i="3"/>
  <c r="AF47" i="3"/>
  <c r="AH47" i="3"/>
  <c r="AG48" i="3"/>
  <c r="AF49" i="3"/>
  <c r="AH49" i="3"/>
  <c r="AG50" i="3"/>
  <c r="AF51" i="3"/>
  <c r="AH51" i="3"/>
  <c r="AG52" i="3"/>
  <c r="AF53" i="3"/>
  <c r="AH53" i="3"/>
  <c r="AG54" i="3"/>
  <c r="AF55" i="3"/>
  <c r="AH55" i="3"/>
  <c r="AG56" i="3"/>
  <c r="AF57" i="3"/>
  <c r="AH57" i="3"/>
  <c r="AG58" i="3"/>
  <c r="AF59" i="3"/>
  <c r="AH59" i="3"/>
  <c r="AG60" i="3"/>
  <c r="AF61" i="3"/>
  <c r="AF83" i="3"/>
  <c r="AG84" i="3"/>
  <c r="AH85" i="3"/>
  <c r="AF87" i="3"/>
  <c r="AG88" i="3"/>
  <c r="AH89" i="3"/>
  <c r="AF91" i="3"/>
  <c r="AG92" i="3"/>
  <c r="AH93" i="3"/>
  <c r="AF95" i="3"/>
  <c r="AG96" i="3"/>
  <c r="AH97" i="3"/>
  <c r="AF99" i="3"/>
  <c r="AG100" i="3"/>
  <c r="AH101" i="3"/>
  <c r="AF103" i="3"/>
  <c r="AG104" i="3"/>
  <c r="AH105" i="3"/>
  <c r="AF107" i="3"/>
  <c r="AG108" i="3"/>
  <c r="AH109" i="3"/>
  <c r="AF111" i="3"/>
  <c r="AG112" i="3"/>
  <c r="AH113" i="3"/>
  <c r="AF115" i="3"/>
  <c r="AG116" i="3"/>
  <c r="AH117" i="3"/>
  <c r="AF119" i="3"/>
  <c r="AG120" i="3"/>
  <c r="AH121" i="3"/>
  <c r="AF123" i="3"/>
  <c r="AG124" i="3"/>
  <c r="AH125" i="3"/>
  <c r="AF127" i="3"/>
  <c r="AG128" i="3"/>
  <c r="AH129" i="3"/>
  <c r="AF131" i="3"/>
  <c r="AG132" i="3"/>
  <c r="AH133" i="3"/>
  <c r="AF135" i="3"/>
  <c r="AG136" i="3"/>
  <c r="AH137" i="3"/>
  <c r="AF139" i="3"/>
  <c r="AG140" i="3"/>
  <c r="AF81" i="3"/>
  <c r="AF8" i="3"/>
  <c r="AG9" i="3"/>
  <c r="AH10" i="3"/>
  <c r="AF12" i="3"/>
  <c r="AG13" i="3"/>
  <c r="AH14" i="3"/>
  <c r="AF16" i="3"/>
  <c r="AG17" i="3"/>
  <c r="AH18" i="3"/>
  <c r="AF20" i="3"/>
  <c r="AG21" i="3"/>
  <c r="AH22" i="3"/>
  <c r="AF24" i="3"/>
  <c r="AG25" i="3"/>
  <c r="AH26" i="3"/>
  <c r="AF28" i="3"/>
  <c r="AG29" i="3"/>
  <c r="AH30" i="3"/>
  <c r="AF32" i="3"/>
  <c r="AG33" i="3"/>
  <c r="AH34" i="3"/>
  <c r="AF36" i="3"/>
  <c r="AG37" i="3"/>
  <c r="AH38" i="3"/>
  <c r="AF40" i="3"/>
  <c r="AG41" i="3"/>
  <c r="AH42" i="3"/>
  <c r="AF44" i="3"/>
  <c r="AG45" i="3"/>
  <c r="AH46" i="3"/>
  <c r="AF48" i="3"/>
  <c r="AG49" i="3"/>
  <c r="AH50" i="3"/>
  <c r="AF52" i="3"/>
  <c r="AG53" i="3"/>
  <c r="AH54" i="3"/>
  <c r="AF56" i="3"/>
  <c r="AG57" i="3"/>
  <c r="AH58" i="3"/>
  <c r="AF60" i="3"/>
  <c r="AG61" i="3"/>
  <c r="AF62" i="3"/>
  <c r="AH62" i="3"/>
  <c r="AG63" i="3"/>
  <c r="AF64" i="3"/>
  <c r="AH64" i="3"/>
  <c r="AG65" i="3"/>
  <c r="AF66" i="3"/>
  <c r="AH66" i="3"/>
  <c r="AG67" i="3"/>
  <c r="AF68" i="3"/>
  <c r="AH68" i="3"/>
  <c r="AG69" i="3"/>
  <c r="AF70" i="3"/>
  <c r="AH70" i="3"/>
  <c r="AG71" i="3"/>
  <c r="AF72" i="3"/>
  <c r="AH72" i="3"/>
  <c r="AG73" i="3"/>
  <c r="AF74" i="3"/>
  <c r="AH74" i="3"/>
  <c r="AG75" i="3"/>
  <c r="AF76" i="3"/>
  <c r="AH76" i="3"/>
  <c r="AG77" i="3"/>
  <c r="AF78" i="3"/>
  <c r="AH78" i="3"/>
  <c r="AG79" i="3"/>
  <c r="AF80" i="3"/>
  <c r="AH80" i="3"/>
  <c r="AG7" i="3"/>
  <c r="AG82" i="3"/>
  <c r="AH83" i="3"/>
  <c r="AF85" i="3"/>
  <c r="AG86" i="3"/>
  <c r="AH87" i="3"/>
  <c r="AF89" i="3"/>
  <c r="AG90" i="3"/>
  <c r="AH91" i="3"/>
  <c r="AF93" i="3"/>
  <c r="AG94" i="3"/>
  <c r="AH95" i="3"/>
  <c r="AF97" i="3"/>
  <c r="AG98" i="3"/>
  <c r="AH99" i="3"/>
  <c r="AF101" i="3"/>
  <c r="AG102" i="3"/>
  <c r="AH103" i="3"/>
  <c r="AF105" i="3"/>
  <c r="AG106" i="3"/>
  <c r="AH107" i="3"/>
  <c r="AF109" i="3"/>
  <c r="AG110" i="3"/>
  <c r="AH111" i="3"/>
  <c r="AF113" i="3"/>
  <c r="AG114" i="3"/>
  <c r="AH115" i="3"/>
  <c r="AF117" i="3"/>
  <c r="AG118" i="3"/>
  <c r="AH119" i="3"/>
  <c r="AF121" i="3"/>
  <c r="AG122" i="3"/>
  <c r="AH123" i="3"/>
  <c r="AF125" i="3"/>
  <c r="AG126" i="3"/>
  <c r="AH127" i="3"/>
  <c r="AF129" i="3"/>
  <c r="AG130" i="3"/>
  <c r="AH131" i="3"/>
  <c r="AF133" i="3"/>
  <c r="AG134" i="3"/>
  <c r="AH135" i="3"/>
  <c r="AF137" i="3"/>
  <c r="AG138" i="3"/>
  <c r="AH139" i="3"/>
  <c r="AH81" i="3"/>
  <c r="AH8" i="3"/>
  <c r="AF10" i="3"/>
  <c r="AG11" i="3"/>
  <c r="AH12" i="3"/>
  <c r="AF14" i="3"/>
  <c r="AG15" i="3"/>
  <c r="AH16" i="3"/>
  <c r="AF18" i="3"/>
  <c r="AG19" i="3"/>
  <c r="AF22" i="3"/>
  <c r="AH24" i="3"/>
  <c r="AG27" i="3"/>
  <c r="AF30" i="3"/>
  <c r="AH32" i="3"/>
  <c r="AG35" i="3"/>
  <c r="AF38" i="3"/>
  <c r="AH40" i="3"/>
  <c r="AG43" i="3"/>
  <c r="AF46" i="3"/>
  <c r="AH48" i="3"/>
  <c r="AG51" i="3"/>
  <c r="AF54" i="3"/>
  <c r="AH56" i="3"/>
  <c r="AG59" i="3"/>
  <c r="AH61" i="3"/>
  <c r="AF63" i="3"/>
  <c r="AG64" i="3"/>
  <c r="AH65" i="3"/>
  <c r="AF67" i="3"/>
  <c r="AG68" i="3"/>
  <c r="AH69" i="3"/>
  <c r="AF71" i="3"/>
  <c r="AG72" i="3"/>
  <c r="AH73" i="3"/>
  <c r="AF75" i="3"/>
  <c r="AG76" i="3"/>
  <c r="AH77" i="3"/>
  <c r="AF79" i="3"/>
  <c r="AG80" i="3"/>
  <c r="AF7" i="3"/>
  <c r="AH20" i="3"/>
  <c r="AG23" i="3"/>
  <c r="AF26" i="3"/>
  <c r="AH28" i="3"/>
  <c r="AG31" i="3"/>
  <c r="AF34" i="3"/>
  <c r="AH36" i="3"/>
  <c r="AG39" i="3"/>
  <c r="AF42" i="3"/>
  <c r="AH44" i="3"/>
  <c r="AG47" i="3"/>
  <c r="AF50" i="3"/>
  <c r="AH52" i="3"/>
  <c r="AG55" i="3"/>
  <c r="AF58" i="3"/>
  <c r="AH60" i="3"/>
  <c r="AG62" i="3"/>
  <c r="AH63" i="3"/>
  <c r="AF65" i="3"/>
  <c r="AG66" i="3"/>
  <c r="AH67" i="3"/>
  <c r="AF69" i="3"/>
  <c r="AG70" i="3"/>
  <c r="AH71" i="3"/>
  <c r="AF73" i="3"/>
  <c r="AG74" i="3"/>
  <c r="AH75" i="3"/>
  <c r="AF77" i="3"/>
  <c r="AG78" i="3"/>
  <c r="AH79" i="3"/>
  <c r="AH7" i="3"/>
  <c r="AC215" i="3"/>
  <c r="AE215" i="3"/>
  <c r="AD216" i="3"/>
  <c r="AC217" i="3"/>
  <c r="AE217" i="3"/>
  <c r="AD218" i="3"/>
  <c r="AC219" i="3"/>
  <c r="AE219" i="3"/>
  <c r="AD220" i="3"/>
  <c r="AC221" i="3"/>
  <c r="AE221" i="3"/>
  <c r="AD222" i="3"/>
  <c r="AC223" i="3"/>
  <c r="AE223" i="3"/>
  <c r="AD224" i="3"/>
  <c r="AE214" i="3"/>
  <c r="AC214" i="3"/>
  <c r="AC195" i="3"/>
  <c r="AE195" i="3"/>
  <c r="AD196" i="3"/>
  <c r="AC197" i="3"/>
  <c r="AE197" i="3"/>
  <c r="AD198" i="3"/>
  <c r="AC199" i="3"/>
  <c r="AE199" i="3"/>
  <c r="AD200" i="3"/>
  <c r="AC201" i="3"/>
  <c r="AE201" i="3"/>
  <c r="AD202" i="3"/>
  <c r="AC203" i="3"/>
  <c r="AE203" i="3"/>
  <c r="AD204" i="3"/>
  <c r="AC205" i="3"/>
  <c r="AE205" i="3"/>
  <c r="AD206" i="3"/>
  <c r="AC207" i="3"/>
  <c r="AE207" i="3"/>
  <c r="AD208" i="3"/>
  <c r="AC209" i="3"/>
  <c r="AE209" i="3"/>
  <c r="AD210" i="3"/>
  <c r="AC211" i="3"/>
  <c r="AE211" i="3"/>
  <c r="AD212" i="3"/>
  <c r="AC213" i="3"/>
  <c r="AE213" i="3"/>
  <c r="AD194" i="3"/>
  <c r="AD215" i="3"/>
  <c r="AC216" i="3"/>
  <c r="AE216" i="3"/>
  <c r="AD217" i="3"/>
  <c r="AC218" i="3"/>
  <c r="AE218" i="3"/>
  <c r="AD219" i="3"/>
  <c r="AC220" i="3"/>
  <c r="AE220" i="3"/>
  <c r="AD221" i="3"/>
  <c r="AC222" i="3"/>
  <c r="AE222" i="3"/>
  <c r="AD223" i="3"/>
  <c r="AC224" i="3"/>
  <c r="AE224" i="3"/>
  <c r="AD214" i="3"/>
  <c r="AD195" i="3"/>
  <c r="AC196" i="3"/>
  <c r="AE196" i="3"/>
  <c r="AD197" i="3"/>
  <c r="AC198" i="3"/>
  <c r="AE198" i="3"/>
  <c r="AD199" i="3"/>
  <c r="AC200" i="3"/>
  <c r="AE200" i="3"/>
  <c r="AD201" i="3"/>
  <c r="AC202" i="3"/>
  <c r="AE202" i="3"/>
  <c r="AD203" i="3"/>
  <c r="AC204" i="3"/>
  <c r="AE204" i="3"/>
  <c r="AD205" i="3"/>
  <c r="AC206" i="3"/>
  <c r="AE206" i="3"/>
  <c r="AD207" i="3"/>
  <c r="AC208" i="3"/>
  <c r="AE208" i="3"/>
  <c r="AD209" i="3"/>
  <c r="AC210" i="3"/>
  <c r="AD211" i="3"/>
  <c r="AE212" i="3"/>
  <c r="AE194" i="3"/>
  <c r="AE210" i="3"/>
  <c r="AC212" i="3"/>
  <c r="AD213" i="3"/>
  <c r="AC194" i="3"/>
  <c r="AD142" i="3"/>
  <c r="AC143" i="3"/>
  <c r="AE143" i="3"/>
  <c r="AD144" i="3"/>
  <c r="AC145" i="3"/>
  <c r="AE145" i="3"/>
  <c r="AD146" i="3"/>
  <c r="AC147" i="3"/>
  <c r="AE147" i="3"/>
  <c r="AD148" i="3"/>
  <c r="AC149" i="3"/>
  <c r="AE149" i="3"/>
  <c r="AD150" i="3"/>
  <c r="AC151" i="3"/>
  <c r="AE151" i="3"/>
  <c r="AD152" i="3"/>
  <c r="AC153" i="3"/>
  <c r="AE153" i="3"/>
  <c r="AD154" i="3"/>
  <c r="AC155" i="3"/>
  <c r="AE155" i="3"/>
  <c r="AD156" i="3"/>
  <c r="AC157" i="3"/>
  <c r="AE157" i="3"/>
  <c r="AD158" i="3"/>
  <c r="AC159" i="3"/>
  <c r="AE159" i="3"/>
  <c r="AD160" i="3"/>
  <c r="AC161" i="3"/>
  <c r="AE161" i="3"/>
  <c r="AD162" i="3"/>
  <c r="AC163" i="3"/>
  <c r="AE163" i="3"/>
  <c r="AD164" i="3"/>
  <c r="AC165" i="3"/>
  <c r="AE165" i="3"/>
  <c r="AD166" i="3"/>
  <c r="AC167" i="3"/>
  <c r="AE167" i="3"/>
  <c r="AD168" i="3"/>
  <c r="AC169" i="3"/>
  <c r="AE169" i="3"/>
  <c r="AD170" i="3"/>
  <c r="AC171" i="3"/>
  <c r="AE171" i="3"/>
  <c r="AD172" i="3"/>
  <c r="AC173" i="3"/>
  <c r="AE173" i="3"/>
  <c r="AD174" i="3"/>
  <c r="AC175" i="3"/>
  <c r="AE175" i="3"/>
  <c r="AD176" i="3"/>
  <c r="AC177" i="3"/>
  <c r="AE177" i="3"/>
  <c r="AD178" i="3"/>
  <c r="AC179" i="3"/>
  <c r="AE179" i="3"/>
  <c r="AD180" i="3"/>
  <c r="AC181" i="3"/>
  <c r="AE181" i="3"/>
  <c r="AD182" i="3"/>
  <c r="AC183" i="3"/>
  <c r="AE183" i="3"/>
  <c r="AD184" i="3"/>
  <c r="AC185" i="3"/>
  <c r="AE185" i="3"/>
  <c r="AD186" i="3"/>
  <c r="AC187" i="3"/>
  <c r="AE187" i="3"/>
  <c r="AD188" i="3"/>
  <c r="AC189" i="3"/>
  <c r="AE189" i="3"/>
  <c r="AD190" i="3"/>
  <c r="AC191" i="3"/>
  <c r="AE191" i="3"/>
  <c r="AD192" i="3"/>
  <c r="AC193" i="3"/>
  <c r="AE193" i="3"/>
  <c r="AD141" i="3"/>
  <c r="AC142" i="3"/>
  <c r="AE142" i="3"/>
  <c r="AD143" i="3"/>
  <c r="AC144" i="3"/>
  <c r="AE144" i="3"/>
  <c r="AD145" i="3"/>
  <c r="AC146" i="3"/>
  <c r="AD147" i="3"/>
  <c r="AE148" i="3"/>
  <c r="AC150" i="3"/>
  <c r="AD151" i="3"/>
  <c r="AE152" i="3"/>
  <c r="AC154" i="3"/>
  <c r="AD155" i="3"/>
  <c r="AE156" i="3"/>
  <c r="AC158" i="3"/>
  <c r="AD159" i="3"/>
  <c r="AE160" i="3"/>
  <c r="AC162" i="3"/>
  <c r="AD163" i="3"/>
  <c r="AE164" i="3"/>
  <c r="AC166" i="3"/>
  <c r="AD167" i="3"/>
  <c r="AE168" i="3"/>
  <c r="AC170" i="3"/>
  <c r="AD171" i="3"/>
  <c r="AE172" i="3"/>
  <c r="AC174" i="3"/>
  <c r="AD175" i="3"/>
  <c r="AE176" i="3"/>
  <c r="AC178" i="3"/>
  <c r="AD179" i="3"/>
  <c r="AE180" i="3"/>
  <c r="AC182" i="3"/>
  <c r="AD183" i="3"/>
  <c r="AE184" i="3"/>
  <c r="AC186" i="3"/>
  <c r="AD187" i="3"/>
  <c r="AE188" i="3"/>
  <c r="AC190" i="3"/>
  <c r="AD191" i="3"/>
  <c r="AE192" i="3"/>
  <c r="AE141" i="3"/>
  <c r="AE146" i="3"/>
  <c r="AC148" i="3"/>
  <c r="AD149" i="3"/>
  <c r="AE150" i="3"/>
  <c r="AC152" i="3"/>
  <c r="AD153" i="3"/>
  <c r="AE154" i="3"/>
  <c r="AC156" i="3"/>
  <c r="AD157" i="3"/>
  <c r="AE158" i="3"/>
  <c r="AC160" i="3"/>
  <c r="AD161" i="3"/>
  <c r="AE162" i="3"/>
  <c r="AC164" i="3"/>
  <c r="AD165" i="3"/>
  <c r="AE166" i="3"/>
  <c r="AC168" i="3"/>
  <c r="AD169" i="3"/>
  <c r="AE170" i="3"/>
  <c r="AC172" i="3"/>
  <c r="AD173" i="3"/>
  <c r="AE174" i="3"/>
  <c r="AC176" i="3"/>
  <c r="AD177" i="3"/>
  <c r="AE178" i="3"/>
  <c r="AC180" i="3"/>
  <c r="AD181" i="3"/>
  <c r="AE182" i="3"/>
  <c r="AC184" i="3"/>
  <c r="AD185" i="3"/>
  <c r="AE186" i="3"/>
  <c r="AC188" i="3"/>
  <c r="AD189" i="3"/>
  <c r="AE190" i="3"/>
  <c r="AC192" i="3"/>
  <c r="AD193" i="3"/>
  <c r="AC141" i="3"/>
  <c r="AC82" i="3"/>
  <c r="AE82" i="3"/>
  <c r="AD83" i="3"/>
  <c r="AC84" i="3"/>
  <c r="AE84" i="3"/>
  <c r="AD85" i="3"/>
  <c r="AC86" i="3"/>
  <c r="AE86" i="3"/>
  <c r="AD87" i="3"/>
  <c r="AC88" i="3"/>
  <c r="AE88" i="3"/>
  <c r="AD89" i="3"/>
  <c r="AC90" i="3"/>
  <c r="AE90" i="3"/>
  <c r="AD91" i="3"/>
  <c r="AC92" i="3"/>
  <c r="AE92" i="3"/>
  <c r="AD93" i="3"/>
  <c r="AC94" i="3"/>
  <c r="AE94" i="3"/>
  <c r="AD95" i="3"/>
  <c r="AC96" i="3"/>
  <c r="AE96" i="3"/>
  <c r="AD97" i="3"/>
  <c r="AC98" i="3"/>
  <c r="AE98" i="3"/>
  <c r="AD99" i="3"/>
  <c r="AC100" i="3"/>
  <c r="AE100" i="3"/>
  <c r="AD101" i="3"/>
  <c r="AC102" i="3"/>
  <c r="AE102" i="3"/>
  <c r="AD103" i="3"/>
  <c r="AC104" i="3"/>
  <c r="AE104" i="3"/>
  <c r="AD105" i="3"/>
  <c r="AC106" i="3"/>
  <c r="AE106" i="3"/>
  <c r="AD107" i="3"/>
  <c r="AC108" i="3"/>
  <c r="AE108" i="3"/>
  <c r="AD109" i="3"/>
  <c r="AC110" i="3"/>
  <c r="AE110" i="3"/>
  <c r="AD111" i="3"/>
  <c r="AC112" i="3"/>
  <c r="AE112" i="3"/>
  <c r="AD113" i="3"/>
  <c r="AC114" i="3"/>
  <c r="AE114" i="3"/>
  <c r="AD115" i="3"/>
  <c r="AC116" i="3"/>
  <c r="AE116" i="3"/>
  <c r="AD117" i="3"/>
  <c r="AC118" i="3"/>
  <c r="AE118" i="3"/>
  <c r="AD119" i="3"/>
  <c r="AC120" i="3"/>
  <c r="AE120" i="3"/>
  <c r="AD121" i="3"/>
  <c r="AC122" i="3"/>
  <c r="AE122" i="3"/>
  <c r="AD123" i="3"/>
  <c r="AC124" i="3"/>
  <c r="AE124" i="3"/>
  <c r="AD125" i="3"/>
  <c r="AC126" i="3"/>
  <c r="AE126" i="3"/>
  <c r="AD127" i="3"/>
  <c r="AC128" i="3"/>
  <c r="AE128" i="3"/>
  <c r="AD129" i="3"/>
  <c r="AC130" i="3"/>
  <c r="AE130" i="3"/>
  <c r="AD131" i="3"/>
  <c r="AC132" i="3"/>
  <c r="AE132" i="3"/>
  <c r="AD133" i="3"/>
  <c r="AC134" i="3"/>
  <c r="AE134" i="3"/>
  <c r="AD135" i="3"/>
  <c r="AC136" i="3"/>
  <c r="AE136" i="3"/>
  <c r="AD137" i="3"/>
  <c r="AC138" i="3"/>
  <c r="AE138" i="3"/>
  <c r="AD139" i="3"/>
  <c r="AC140" i="3"/>
  <c r="AE140" i="3"/>
  <c r="AD81" i="3"/>
  <c r="AD8" i="3"/>
  <c r="AC9" i="3"/>
  <c r="AE9" i="3"/>
  <c r="AD10" i="3"/>
  <c r="AC11" i="3"/>
  <c r="AE11" i="3"/>
  <c r="AD12" i="3"/>
  <c r="AC13" i="3"/>
  <c r="AE13" i="3"/>
  <c r="AD14" i="3"/>
  <c r="AC15" i="3"/>
  <c r="AE15" i="3"/>
  <c r="AD16" i="3"/>
  <c r="AC17" i="3"/>
  <c r="AE17" i="3"/>
  <c r="AD18" i="3"/>
  <c r="AC19" i="3"/>
  <c r="AE19" i="3"/>
  <c r="AD20" i="3"/>
  <c r="AC21" i="3"/>
  <c r="AE21" i="3"/>
  <c r="AD22" i="3"/>
  <c r="AC23" i="3"/>
  <c r="AE23" i="3"/>
  <c r="AD24" i="3"/>
  <c r="AC25" i="3"/>
  <c r="AE25" i="3"/>
  <c r="AD26" i="3"/>
  <c r="AC27" i="3"/>
  <c r="AE27" i="3"/>
  <c r="AD28" i="3"/>
  <c r="AC29" i="3"/>
  <c r="AE29" i="3"/>
  <c r="AD30" i="3"/>
  <c r="AC31" i="3"/>
  <c r="AE31" i="3"/>
  <c r="AD32" i="3"/>
  <c r="AC33" i="3"/>
  <c r="AE33" i="3"/>
  <c r="AD34" i="3"/>
  <c r="AC35" i="3"/>
  <c r="AE35" i="3"/>
  <c r="AD36" i="3"/>
  <c r="AC37" i="3"/>
  <c r="AE37" i="3"/>
  <c r="AD38" i="3"/>
  <c r="AC39" i="3"/>
  <c r="AE39" i="3"/>
  <c r="AD40" i="3"/>
  <c r="AC41" i="3"/>
  <c r="AE41" i="3"/>
  <c r="AD42" i="3"/>
  <c r="AC43" i="3"/>
  <c r="AE43" i="3"/>
  <c r="AD44" i="3"/>
  <c r="AC45" i="3"/>
  <c r="AE45" i="3"/>
  <c r="AD46" i="3"/>
  <c r="AC47" i="3"/>
  <c r="AE47" i="3"/>
  <c r="AD48" i="3"/>
  <c r="AC49" i="3"/>
  <c r="AE49" i="3"/>
  <c r="AD50" i="3"/>
  <c r="AC51" i="3"/>
  <c r="AE51" i="3"/>
  <c r="AD52" i="3"/>
  <c r="AC53" i="3"/>
  <c r="AE53" i="3"/>
  <c r="AD54" i="3"/>
  <c r="AC55" i="3"/>
  <c r="AE55" i="3"/>
  <c r="AD56" i="3"/>
  <c r="AC57" i="3"/>
  <c r="AE57" i="3"/>
  <c r="AD58" i="3"/>
  <c r="AC59" i="3"/>
  <c r="AE59" i="3"/>
  <c r="AD60" i="3"/>
  <c r="AC61" i="3"/>
  <c r="AC83" i="3"/>
  <c r="AD84" i="3"/>
  <c r="AE85" i="3"/>
  <c r="AC87" i="3"/>
  <c r="AD88" i="3"/>
  <c r="AE89" i="3"/>
  <c r="AC91" i="3"/>
  <c r="AD92" i="3"/>
  <c r="AE93" i="3"/>
  <c r="AC95" i="3"/>
  <c r="AD96" i="3"/>
  <c r="AE97" i="3"/>
  <c r="AC99" i="3"/>
  <c r="AD100" i="3"/>
  <c r="AE101" i="3"/>
  <c r="AC103" i="3"/>
  <c r="AD104" i="3"/>
  <c r="AE105" i="3"/>
  <c r="AC107" i="3"/>
  <c r="AD108" i="3"/>
  <c r="AE109" i="3"/>
  <c r="AC111" i="3"/>
  <c r="AD112" i="3"/>
  <c r="AE113" i="3"/>
  <c r="AC115" i="3"/>
  <c r="AD116" i="3"/>
  <c r="AE117" i="3"/>
  <c r="AC119" i="3"/>
  <c r="AD120" i="3"/>
  <c r="AE121" i="3"/>
  <c r="AC123" i="3"/>
  <c r="AD124" i="3"/>
  <c r="AE125" i="3"/>
  <c r="AC127" i="3"/>
  <c r="AD128" i="3"/>
  <c r="AE129" i="3"/>
  <c r="AC131" i="3"/>
  <c r="AD132" i="3"/>
  <c r="AE133" i="3"/>
  <c r="AC135" i="3"/>
  <c r="AD136" i="3"/>
  <c r="AE137" i="3"/>
  <c r="AC139" i="3"/>
  <c r="AD140" i="3"/>
  <c r="AC81" i="3"/>
  <c r="AC8" i="3"/>
  <c r="AD9" i="3"/>
  <c r="AE10" i="3"/>
  <c r="AC12" i="3"/>
  <c r="AD13" i="3"/>
  <c r="AE14" i="3"/>
  <c r="AC16" i="3"/>
  <c r="AD17" i="3"/>
  <c r="AE18" i="3"/>
  <c r="AC20" i="3"/>
  <c r="AD21" i="3"/>
  <c r="AE22" i="3"/>
  <c r="AC24" i="3"/>
  <c r="AD25" i="3"/>
  <c r="AE26" i="3"/>
  <c r="AC28" i="3"/>
  <c r="AD29" i="3"/>
  <c r="AE30" i="3"/>
  <c r="AC32" i="3"/>
  <c r="AD33" i="3"/>
  <c r="AE34" i="3"/>
  <c r="AC36" i="3"/>
  <c r="AD37" i="3"/>
  <c r="AE38" i="3"/>
  <c r="AC40" i="3"/>
  <c r="AD41" i="3"/>
  <c r="AE42" i="3"/>
  <c r="AC44" i="3"/>
  <c r="AD45" i="3"/>
  <c r="AE46" i="3"/>
  <c r="AC48" i="3"/>
  <c r="AD49" i="3"/>
  <c r="AE50" i="3"/>
  <c r="AC52" i="3"/>
  <c r="AD53" i="3"/>
  <c r="AE54" i="3"/>
  <c r="AC56" i="3"/>
  <c r="AD57" i="3"/>
  <c r="AE58" i="3"/>
  <c r="AC60" i="3"/>
  <c r="AD61" i="3"/>
  <c r="AC62" i="3"/>
  <c r="AE62" i="3"/>
  <c r="AD63" i="3"/>
  <c r="AC64" i="3"/>
  <c r="AE64" i="3"/>
  <c r="AD65" i="3"/>
  <c r="AC66" i="3"/>
  <c r="AE66" i="3"/>
  <c r="AD67" i="3"/>
  <c r="AC68" i="3"/>
  <c r="AE68" i="3"/>
  <c r="AD69" i="3"/>
  <c r="AC70" i="3"/>
  <c r="AE70" i="3"/>
  <c r="AD71" i="3"/>
  <c r="AC72" i="3"/>
  <c r="AE72" i="3"/>
  <c r="AD73" i="3"/>
  <c r="AC74" i="3"/>
  <c r="AE74" i="3"/>
  <c r="AD75" i="3"/>
  <c r="AC76" i="3"/>
  <c r="AE76" i="3"/>
  <c r="AD77" i="3"/>
  <c r="AC78" i="3"/>
  <c r="AE78" i="3"/>
  <c r="AD79" i="3"/>
  <c r="AC80" i="3"/>
  <c r="AE80" i="3"/>
  <c r="AD7" i="3"/>
  <c r="AD82" i="3"/>
  <c r="AE83" i="3"/>
  <c r="AC85" i="3"/>
  <c r="AD86" i="3"/>
  <c r="AE87" i="3"/>
  <c r="AC89" i="3"/>
  <c r="AD90" i="3"/>
  <c r="AE91" i="3"/>
  <c r="AC93" i="3"/>
  <c r="AD94" i="3"/>
  <c r="AE95" i="3"/>
  <c r="AC97" i="3"/>
  <c r="AD98" i="3"/>
  <c r="AE99" i="3"/>
  <c r="AC101" i="3"/>
  <c r="AD102" i="3"/>
  <c r="AE103" i="3"/>
  <c r="AC105" i="3"/>
  <c r="AD106" i="3"/>
  <c r="AE107" i="3"/>
  <c r="AC109" i="3"/>
  <c r="AD110" i="3"/>
  <c r="AE111" i="3"/>
  <c r="AC113" i="3"/>
  <c r="AD114" i="3"/>
  <c r="AE115" i="3"/>
  <c r="AC117" i="3"/>
  <c r="AD118" i="3"/>
  <c r="AE119" i="3"/>
  <c r="AC121" i="3"/>
  <c r="AD122" i="3"/>
  <c r="AE123" i="3"/>
  <c r="AC125" i="3"/>
  <c r="AD126" i="3"/>
  <c r="AE127" i="3"/>
  <c r="AC129" i="3"/>
  <c r="AD130" i="3"/>
  <c r="AE131" i="3"/>
  <c r="AC133" i="3"/>
  <c r="AD134" i="3"/>
  <c r="AE135" i="3"/>
  <c r="AC137" i="3"/>
  <c r="AD138" i="3"/>
  <c r="AE139" i="3"/>
  <c r="AE81" i="3"/>
  <c r="AE8" i="3"/>
  <c r="AC10" i="3"/>
  <c r="AD11" i="3"/>
  <c r="AE12" i="3"/>
  <c r="AC14" i="3"/>
  <c r="AD15" i="3"/>
  <c r="AE16" i="3"/>
  <c r="AC18" i="3"/>
  <c r="AD19" i="3"/>
  <c r="AC22" i="3"/>
  <c r="AE24" i="3"/>
  <c r="AD27" i="3"/>
  <c r="AC30" i="3"/>
  <c r="AE32" i="3"/>
  <c r="AD35" i="3"/>
  <c r="AC38" i="3"/>
  <c r="AE40" i="3"/>
  <c r="AD43" i="3"/>
  <c r="AC46" i="3"/>
  <c r="AE48" i="3"/>
  <c r="AD51" i="3"/>
  <c r="AC54" i="3"/>
  <c r="AE56" i="3"/>
  <c r="AD59" i="3"/>
  <c r="AE61" i="3"/>
  <c r="AC63" i="3"/>
  <c r="AD64" i="3"/>
  <c r="AE65" i="3"/>
  <c r="AC67" i="3"/>
  <c r="AD68" i="3"/>
  <c r="AE69" i="3"/>
  <c r="AC71" i="3"/>
  <c r="AD72" i="3"/>
  <c r="AE73" i="3"/>
  <c r="AC75" i="3"/>
  <c r="AD76" i="3"/>
  <c r="AE77" i="3"/>
  <c r="AC79" i="3"/>
  <c r="AD80" i="3"/>
  <c r="AC7" i="3"/>
  <c r="AE20" i="3"/>
  <c r="AD23" i="3"/>
  <c r="AC26" i="3"/>
  <c r="AE28" i="3"/>
  <c r="AD31" i="3"/>
  <c r="AC34" i="3"/>
  <c r="AE36" i="3"/>
  <c r="AD39" i="3"/>
  <c r="AC42" i="3"/>
  <c r="AE44" i="3"/>
  <c r="AD47" i="3"/>
  <c r="AC50" i="3"/>
  <c r="AE52" i="3"/>
  <c r="AD55" i="3"/>
  <c r="AC58" i="3"/>
  <c r="AE60" i="3"/>
  <c r="AD62" i="3"/>
  <c r="AE63" i="3"/>
  <c r="AC65" i="3"/>
  <c r="AD66" i="3"/>
  <c r="AE67" i="3"/>
  <c r="AC69" i="3"/>
  <c r="AD70" i="3"/>
  <c r="AE71" i="3"/>
  <c r="AC73" i="3"/>
  <c r="AD74" i="3"/>
  <c r="AE75" i="3"/>
  <c r="AC77" i="3"/>
  <c r="AD78" i="3"/>
  <c r="AE79" i="3"/>
  <c r="AE7" i="3"/>
  <c r="AA215" i="3"/>
  <c r="Z216" i="3"/>
  <c r="AB216" i="3"/>
  <c r="AA217" i="3"/>
  <c r="Z218" i="3"/>
  <c r="AB218" i="3"/>
  <c r="AA219" i="3"/>
  <c r="Z220" i="3"/>
  <c r="AB220" i="3"/>
  <c r="AA221" i="3"/>
  <c r="Z222" i="3"/>
  <c r="AB222" i="3"/>
  <c r="AA223" i="3"/>
  <c r="Z224" i="3"/>
  <c r="AB224" i="3"/>
  <c r="AA214" i="3"/>
  <c r="AA195" i="3"/>
  <c r="Z196" i="3"/>
  <c r="AB196" i="3"/>
  <c r="AA197" i="3"/>
  <c r="Z198" i="3"/>
  <c r="AB198" i="3"/>
  <c r="AA199" i="3"/>
  <c r="Z200" i="3"/>
  <c r="AB200" i="3"/>
  <c r="AA201" i="3"/>
  <c r="Z202" i="3"/>
  <c r="AB202" i="3"/>
  <c r="AA203" i="3"/>
  <c r="Z204" i="3"/>
  <c r="AB204" i="3"/>
  <c r="AA205" i="3"/>
  <c r="Z206" i="3"/>
  <c r="AB206" i="3"/>
  <c r="AA207" i="3"/>
  <c r="Z208" i="3"/>
  <c r="AB208" i="3"/>
  <c r="AA209" i="3"/>
  <c r="Z210" i="3"/>
  <c r="AB210" i="3"/>
  <c r="AA211" i="3"/>
  <c r="Z212" i="3"/>
  <c r="AB212" i="3"/>
  <c r="AA213" i="3"/>
  <c r="AB194" i="3"/>
  <c r="Z194" i="3"/>
  <c r="Z215" i="3"/>
  <c r="AB215" i="3"/>
  <c r="AA216" i="3"/>
  <c r="Z217" i="3"/>
  <c r="AB217" i="3"/>
  <c r="AA218" i="3"/>
  <c r="Z219" i="3"/>
  <c r="AB219" i="3"/>
  <c r="AA220" i="3"/>
  <c r="Z221" i="3"/>
  <c r="AB221" i="3"/>
  <c r="AA222" i="3"/>
  <c r="Z223" i="3"/>
  <c r="AB223" i="3"/>
  <c r="AA224" i="3"/>
  <c r="AB214" i="3"/>
  <c r="Z214" i="3"/>
  <c r="Z195" i="3"/>
  <c r="AB195" i="3"/>
  <c r="AA196" i="3"/>
  <c r="Z197" i="3"/>
  <c r="AB197" i="3"/>
  <c r="AA198" i="3"/>
  <c r="Z199" i="3"/>
  <c r="AB199" i="3"/>
  <c r="AA200" i="3"/>
  <c r="Z201" i="3"/>
  <c r="AB201" i="3"/>
  <c r="AA202" i="3"/>
  <c r="Z203" i="3"/>
  <c r="AB203" i="3"/>
  <c r="AA204" i="3"/>
  <c r="Z205" i="3"/>
  <c r="AB205" i="3"/>
  <c r="AA206" i="3"/>
  <c r="Z207" i="3"/>
  <c r="AB207" i="3"/>
  <c r="AA208" i="3"/>
  <c r="Z209" i="3"/>
  <c r="AA210" i="3"/>
  <c r="AB211" i="3"/>
  <c r="Z213" i="3"/>
  <c r="AA194" i="3"/>
  <c r="AB209" i="3"/>
  <c r="Z211" i="3"/>
  <c r="AA212" i="3"/>
  <c r="AB213" i="3"/>
  <c r="Z142" i="3"/>
  <c r="AB142" i="3"/>
  <c r="AA143" i="3"/>
  <c r="Z144" i="3"/>
  <c r="AB144" i="3"/>
  <c r="AA145" i="3"/>
  <c r="Z146" i="3"/>
  <c r="AB146" i="3"/>
  <c r="AA147" i="3"/>
  <c r="Z148" i="3"/>
  <c r="AB148" i="3"/>
  <c r="AA149" i="3"/>
  <c r="Z150" i="3"/>
  <c r="AB150" i="3"/>
  <c r="AA151" i="3"/>
  <c r="Z152" i="3"/>
  <c r="AB152" i="3"/>
  <c r="AA153" i="3"/>
  <c r="Z154" i="3"/>
  <c r="AB154" i="3"/>
  <c r="AA155" i="3"/>
  <c r="Z156" i="3"/>
  <c r="AB156" i="3"/>
  <c r="AA157" i="3"/>
  <c r="Z158" i="3"/>
  <c r="AB158" i="3"/>
  <c r="AA159" i="3"/>
  <c r="Z160" i="3"/>
  <c r="AB160" i="3"/>
  <c r="AA161" i="3"/>
  <c r="Z162" i="3"/>
  <c r="AB162" i="3"/>
  <c r="AA163" i="3"/>
  <c r="Z164" i="3"/>
  <c r="AB164" i="3"/>
  <c r="AA165" i="3"/>
  <c r="Z166" i="3"/>
  <c r="AB166" i="3"/>
  <c r="AA167" i="3"/>
  <c r="Z168" i="3"/>
  <c r="AB168" i="3"/>
  <c r="AA169" i="3"/>
  <c r="Z170" i="3"/>
  <c r="AB170" i="3"/>
  <c r="AA171" i="3"/>
  <c r="Z172" i="3"/>
  <c r="AB172" i="3"/>
  <c r="AA173" i="3"/>
  <c r="Z174" i="3"/>
  <c r="AB174" i="3"/>
  <c r="AA175" i="3"/>
  <c r="Z176" i="3"/>
  <c r="AB176" i="3"/>
  <c r="AA177" i="3"/>
  <c r="Z178" i="3"/>
  <c r="AB178" i="3"/>
  <c r="AA179" i="3"/>
  <c r="Z180" i="3"/>
  <c r="AB180" i="3"/>
  <c r="AA181" i="3"/>
  <c r="Z182" i="3"/>
  <c r="AB182" i="3"/>
  <c r="AA183" i="3"/>
  <c r="Z184" i="3"/>
  <c r="AB184" i="3"/>
  <c r="AA185" i="3"/>
  <c r="Z186" i="3"/>
  <c r="AB186" i="3"/>
  <c r="AA187" i="3"/>
  <c r="Z188" i="3"/>
  <c r="AB188" i="3"/>
  <c r="AA189" i="3"/>
  <c r="Z190" i="3"/>
  <c r="AB190" i="3"/>
  <c r="AA191" i="3"/>
  <c r="Z192" i="3"/>
  <c r="AB192" i="3"/>
  <c r="AA193" i="3"/>
  <c r="AB141" i="3"/>
  <c r="Z141" i="3"/>
  <c r="AA142" i="3"/>
  <c r="Z143" i="3"/>
  <c r="AB143" i="3"/>
  <c r="AA144" i="3"/>
  <c r="Z145" i="3"/>
  <c r="AA146" i="3"/>
  <c r="AB147" i="3"/>
  <c r="Z149" i="3"/>
  <c r="AA150" i="3"/>
  <c r="AB151" i="3"/>
  <c r="Z153" i="3"/>
  <c r="AA154" i="3"/>
  <c r="AB155" i="3"/>
  <c r="Z157" i="3"/>
  <c r="AA158" i="3"/>
  <c r="AB159" i="3"/>
  <c r="Z161" i="3"/>
  <c r="AA162" i="3"/>
  <c r="AB163" i="3"/>
  <c r="Z165" i="3"/>
  <c r="AA166" i="3"/>
  <c r="AB167" i="3"/>
  <c r="Z169" i="3"/>
  <c r="AA170" i="3"/>
  <c r="AB171" i="3"/>
  <c r="Z173" i="3"/>
  <c r="AA174" i="3"/>
  <c r="AB175" i="3"/>
  <c r="Z177" i="3"/>
  <c r="AA178" i="3"/>
  <c r="AB179" i="3"/>
  <c r="Z181" i="3"/>
  <c r="AA182" i="3"/>
  <c r="AB183" i="3"/>
  <c r="Z185" i="3"/>
  <c r="AA186" i="3"/>
  <c r="AB187" i="3"/>
  <c r="Z189" i="3"/>
  <c r="AA190" i="3"/>
  <c r="AB191" i="3"/>
  <c r="Z193" i="3"/>
  <c r="AA141" i="3"/>
  <c r="AB145" i="3"/>
  <c r="Z147" i="3"/>
  <c r="AA148" i="3"/>
  <c r="AB149" i="3"/>
  <c r="Z151" i="3"/>
  <c r="AA152" i="3"/>
  <c r="AB153" i="3"/>
  <c r="Z155" i="3"/>
  <c r="AA156" i="3"/>
  <c r="AB157" i="3"/>
  <c r="Z159" i="3"/>
  <c r="AA160" i="3"/>
  <c r="AB161" i="3"/>
  <c r="Z163" i="3"/>
  <c r="AA164" i="3"/>
  <c r="AB165" i="3"/>
  <c r="Z167" i="3"/>
  <c r="AA168" i="3"/>
  <c r="AB169" i="3"/>
  <c r="Z171" i="3"/>
  <c r="AA172" i="3"/>
  <c r="AB173" i="3"/>
  <c r="Z175" i="3"/>
  <c r="AA176" i="3"/>
  <c r="AB177" i="3"/>
  <c r="Z179" i="3"/>
  <c r="AA180" i="3"/>
  <c r="AB181" i="3"/>
  <c r="Z183" i="3"/>
  <c r="AA184" i="3"/>
  <c r="AB185" i="3"/>
  <c r="Z187" i="3"/>
  <c r="AA188" i="3"/>
  <c r="AB189" i="3"/>
  <c r="Z191" i="3"/>
  <c r="AA192" i="3"/>
  <c r="AB193" i="3"/>
  <c r="Z82" i="3"/>
  <c r="AB82" i="3"/>
  <c r="AA83" i="3"/>
  <c r="Z84" i="3"/>
  <c r="AB84" i="3"/>
  <c r="AA85" i="3"/>
  <c r="Z86" i="3"/>
  <c r="AB86" i="3"/>
  <c r="AA87" i="3"/>
  <c r="Z88" i="3"/>
  <c r="AB88" i="3"/>
  <c r="AA89" i="3"/>
  <c r="Z90" i="3"/>
  <c r="AB90" i="3"/>
  <c r="AA91" i="3"/>
  <c r="Z92" i="3"/>
  <c r="AB92" i="3"/>
  <c r="AA93" i="3"/>
  <c r="Z94" i="3"/>
  <c r="AB94" i="3"/>
  <c r="AA95" i="3"/>
  <c r="Z96" i="3"/>
  <c r="AB96" i="3"/>
  <c r="AA97" i="3"/>
  <c r="Z98" i="3"/>
  <c r="AB98" i="3"/>
  <c r="AA99" i="3"/>
  <c r="Z100" i="3"/>
  <c r="AB100" i="3"/>
  <c r="AA101" i="3"/>
  <c r="Z102" i="3"/>
  <c r="AB102" i="3"/>
  <c r="AA103" i="3"/>
  <c r="Z104" i="3"/>
  <c r="AB104" i="3"/>
  <c r="AA105" i="3"/>
  <c r="Z106" i="3"/>
  <c r="AB106" i="3"/>
  <c r="AA107" i="3"/>
  <c r="Z108" i="3"/>
  <c r="AB108" i="3"/>
  <c r="AA109" i="3"/>
  <c r="Z110" i="3"/>
  <c r="AB110" i="3"/>
  <c r="AA111" i="3"/>
  <c r="Z112" i="3"/>
  <c r="AB112" i="3"/>
  <c r="AA113" i="3"/>
  <c r="Z114" i="3"/>
  <c r="AB114" i="3"/>
  <c r="AA115" i="3"/>
  <c r="Z116" i="3"/>
  <c r="AB116" i="3"/>
  <c r="AA117" i="3"/>
  <c r="Z118" i="3"/>
  <c r="AB118" i="3"/>
  <c r="AA119" i="3"/>
  <c r="Z120" i="3"/>
  <c r="AB120" i="3"/>
  <c r="AA121" i="3"/>
  <c r="Z122" i="3"/>
  <c r="AB122" i="3"/>
  <c r="AA123" i="3"/>
  <c r="Z124" i="3"/>
  <c r="AB124" i="3"/>
  <c r="AA125" i="3"/>
  <c r="Z126" i="3"/>
  <c r="AB126" i="3"/>
  <c r="AA127" i="3"/>
  <c r="Z128" i="3"/>
  <c r="AB128" i="3"/>
  <c r="AA129" i="3"/>
  <c r="Z130" i="3"/>
  <c r="AB130" i="3"/>
  <c r="AA131" i="3"/>
  <c r="Z132" i="3"/>
  <c r="AB132" i="3"/>
  <c r="AA133" i="3"/>
  <c r="Z134" i="3"/>
  <c r="AB134" i="3"/>
  <c r="AA135" i="3"/>
  <c r="Z136" i="3"/>
  <c r="AB136" i="3"/>
  <c r="AA137" i="3"/>
  <c r="Z138" i="3"/>
  <c r="AB138" i="3"/>
  <c r="AA139" i="3"/>
  <c r="Z140" i="3"/>
  <c r="AB140" i="3"/>
  <c r="AA81" i="3"/>
  <c r="AA8" i="3"/>
  <c r="Z9" i="3"/>
  <c r="AB9" i="3"/>
  <c r="AA10" i="3"/>
  <c r="Z11" i="3"/>
  <c r="AB11" i="3"/>
  <c r="AA12" i="3"/>
  <c r="Z13" i="3"/>
  <c r="AB13" i="3"/>
  <c r="AA14" i="3"/>
  <c r="Z15" i="3"/>
  <c r="AB15" i="3"/>
  <c r="AA16" i="3"/>
  <c r="Z17" i="3"/>
  <c r="AB17" i="3"/>
  <c r="AA18" i="3"/>
  <c r="Z19" i="3"/>
  <c r="AB19" i="3"/>
  <c r="AA20" i="3"/>
  <c r="Z21" i="3"/>
  <c r="AB21" i="3"/>
  <c r="AA22" i="3"/>
  <c r="Z23" i="3"/>
  <c r="AB23" i="3"/>
  <c r="AA24" i="3"/>
  <c r="Z25" i="3"/>
  <c r="AB25" i="3"/>
  <c r="AA26" i="3"/>
  <c r="Z27" i="3"/>
  <c r="AB27" i="3"/>
  <c r="AA28" i="3"/>
  <c r="Z29" i="3"/>
  <c r="AB29" i="3"/>
  <c r="AA30" i="3"/>
  <c r="Z31" i="3"/>
  <c r="AB31" i="3"/>
  <c r="AA32" i="3"/>
  <c r="Z33" i="3"/>
  <c r="AB33" i="3"/>
  <c r="AA34" i="3"/>
  <c r="Z35" i="3"/>
  <c r="AB35" i="3"/>
  <c r="AA36" i="3"/>
  <c r="Z37" i="3"/>
  <c r="AB37" i="3"/>
  <c r="AA38" i="3"/>
  <c r="Z39" i="3"/>
  <c r="AB39" i="3"/>
  <c r="AA40" i="3"/>
  <c r="Z41" i="3"/>
  <c r="AB41" i="3"/>
  <c r="AA42" i="3"/>
  <c r="Z43" i="3"/>
  <c r="AB43" i="3"/>
  <c r="AA44" i="3"/>
  <c r="Z45" i="3"/>
  <c r="AB45" i="3"/>
  <c r="AA46" i="3"/>
  <c r="Z47" i="3"/>
  <c r="AB47" i="3"/>
  <c r="AA48" i="3"/>
  <c r="Z49" i="3"/>
  <c r="AB49" i="3"/>
  <c r="AA50" i="3"/>
  <c r="Z51" i="3"/>
  <c r="AB51" i="3"/>
  <c r="AA52" i="3"/>
  <c r="Z53" i="3"/>
  <c r="AB53" i="3"/>
  <c r="AA54" i="3"/>
  <c r="Z55" i="3"/>
  <c r="AB55" i="3"/>
  <c r="AA56" i="3"/>
  <c r="Z57" i="3"/>
  <c r="AB57" i="3"/>
  <c r="AA58" i="3"/>
  <c r="Z59" i="3"/>
  <c r="AB59" i="3"/>
  <c r="AA60" i="3"/>
  <c r="Z61" i="3"/>
  <c r="Z83" i="3"/>
  <c r="AA84" i="3"/>
  <c r="AB85" i="3"/>
  <c r="Z87" i="3"/>
  <c r="AA88" i="3"/>
  <c r="AB89" i="3"/>
  <c r="Z91" i="3"/>
  <c r="AA92" i="3"/>
  <c r="AB93" i="3"/>
  <c r="Z95" i="3"/>
  <c r="AA96" i="3"/>
  <c r="AB97" i="3"/>
  <c r="Z99" i="3"/>
  <c r="AA100" i="3"/>
  <c r="AB101" i="3"/>
  <c r="Z103" i="3"/>
  <c r="AA104" i="3"/>
  <c r="AB105" i="3"/>
  <c r="Z107" i="3"/>
  <c r="AA108" i="3"/>
  <c r="AB109" i="3"/>
  <c r="Z111" i="3"/>
  <c r="AA112" i="3"/>
  <c r="AB113" i="3"/>
  <c r="Z115" i="3"/>
  <c r="AA116" i="3"/>
  <c r="AB117" i="3"/>
  <c r="Z119" i="3"/>
  <c r="AA120" i="3"/>
  <c r="AB121" i="3"/>
  <c r="Z123" i="3"/>
  <c r="AA124" i="3"/>
  <c r="AB125" i="3"/>
  <c r="Z127" i="3"/>
  <c r="AA128" i="3"/>
  <c r="AB129" i="3"/>
  <c r="Z131" i="3"/>
  <c r="AA132" i="3"/>
  <c r="AB133" i="3"/>
  <c r="Z135" i="3"/>
  <c r="AA136" i="3"/>
  <c r="AB137" i="3"/>
  <c r="Z139" i="3"/>
  <c r="AA140" i="3"/>
  <c r="Z81" i="3"/>
  <c r="Z8" i="3"/>
  <c r="AA9" i="3"/>
  <c r="AB10" i="3"/>
  <c r="Z12" i="3"/>
  <c r="AA13" i="3"/>
  <c r="AB14" i="3"/>
  <c r="Z16" i="3"/>
  <c r="AA17" i="3"/>
  <c r="AB18" i="3"/>
  <c r="Z20" i="3"/>
  <c r="AA21" i="3"/>
  <c r="AB22" i="3"/>
  <c r="Z24" i="3"/>
  <c r="AA25" i="3"/>
  <c r="AB26" i="3"/>
  <c r="Z28" i="3"/>
  <c r="AA29" i="3"/>
  <c r="AB30" i="3"/>
  <c r="Z32" i="3"/>
  <c r="AA33" i="3"/>
  <c r="AB34" i="3"/>
  <c r="Z36" i="3"/>
  <c r="AA37" i="3"/>
  <c r="AB38" i="3"/>
  <c r="Z40" i="3"/>
  <c r="AA41" i="3"/>
  <c r="AB42" i="3"/>
  <c r="Z44" i="3"/>
  <c r="AA45" i="3"/>
  <c r="AB46" i="3"/>
  <c r="Z48" i="3"/>
  <c r="AA49" i="3"/>
  <c r="AB50" i="3"/>
  <c r="Z52" i="3"/>
  <c r="AA53" i="3"/>
  <c r="AB54" i="3"/>
  <c r="Z56" i="3"/>
  <c r="AA57" i="3"/>
  <c r="AB58" i="3"/>
  <c r="Z60" i="3"/>
  <c r="AA61" i="3"/>
  <c r="Z62" i="3"/>
  <c r="AB62" i="3"/>
  <c r="AA63" i="3"/>
  <c r="Z64" i="3"/>
  <c r="AB64" i="3"/>
  <c r="AA65" i="3"/>
  <c r="Z66" i="3"/>
  <c r="AB66" i="3"/>
  <c r="AA67" i="3"/>
  <c r="Z68" i="3"/>
  <c r="AB68" i="3"/>
  <c r="AA69" i="3"/>
  <c r="Z70" i="3"/>
  <c r="AB70" i="3"/>
  <c r="AA71" i="3"/>
  <c r="Z72" i="3"/>
  <c r="AB72" i="3"/>
  <c r="AA73" i="3"/>
  <c r="Z74" i="3"/>
  <c r="AB74" i="3"/>
  <c r="AA75" i="3"/>
  <c r="Z76" i="3"/>
  <c r="AB76" i="3"/>
  <c r="AA77" i="3"/>
  <c r="Z78" i="3"/>
  <c r="AB78" i="3"/>
  <c r="AA79" i="3"/>
  <c r="Z80" i="3"/>
  <c r="AB80" i="3"/>
  <c r="AA7" i="3"/>
  <c r="AA82" i="3"/>
  <c r="AB83" i="3"/>
  <c r="Z85" i="3"/>
  <c r="AA86" i="3"/>
  <c r="AB87" i="3"/>
  <c r="Z89" i="3"/>
  <c r="AA90" i="3"/>
  <c r="AB91" i="3"/>
  <c r="Z93" i="3"/>
  <c r="AA94" i="3"/>
  <c r="AB95" i="3"/>
  <c r="Z97" i="3"/>
  <c r="AA98" i="3"/>
  <c r="AB99" i="3"/>
  <c r="Z101" i="3"/>
  <c r="AA102" i="3"/>
  <c r="AB103" i="3"/>
  <c r="Z105" i="3"/>
  <c r="AA106" i="3"/>
  <c r="AB107" i="3"/>
  <c r="Z109" i="3"/>
  <c r="AA110" i="3"/>
  <c r="AB111" i="3"/>
  <c r="Z113" i="3"/>
  <c r="AA114" i="3"/>
  <c r="AB115" i="3"/>
  <c r="Z117" i="3"/>
  <c r="AA118" i="3"/>
  <c r="AB119" i="3"/>
  <c r="Z121" i="3"/>
  <c r="AA122" i="3"/>
  <c r="AB123" i="3"/>
  <c r="Z125" i="3"/>
  <c r="AA126" i="3"/>
  <c r="AB127" i="3"/>
  <c r="Z129" i="3"/>
  <c r="AA130" i="3"/>
  <c r="AB131" i="3"/>
  <c r="Z133" i="3"/>
  <c r="AA134" i="3"/>
  <c r="AB135" i="3"/>
  <c r="Z137" i="3"/>
  <c r="AA138" i="3"/>
  <c r="AB139" i="3"/>
  <c r="AB81" i="3"/>
  <c r="AB8" i="3"/>
  <c r="Z10" i="3"/>
  <c r="AA11" i="3"/>
  <c r="AB12" i="3"/>
  <c r="Z14" i="3"/>
  <c r="AA15" i="3"/>
  <c r="AB16" i="3"/>
  <c r="Z18" i="3"/>
  <c r="AA19" i="3"/>
  <c r="Z22" i="3"/>
  <c r="AB24" i="3"/>
  <c r="AA27" i="3"/>
  <c r="Z30" i="3"/>
  <c r="AB32" i="3"/>
  <c r="AA35" i="3"/>
  <c r="Z38" i="3"/>
  <c r="AB40" i="3"/>
  <c r="AA43" i="3"/>
  <c r="Z46" i="3"/>
  <c r="AB48" i="3"/>
  <c r="AA51" i="3"/>
  <c r="Z54" i="3"/>
  <c r="AB56" i="3"/>
  <c r="AA59" i="3"/>
  <c r="AB61" i="3"/>
  <c r="Z63" i="3"/>
  <c r="AA64" i="3"/>
  <c r="AB65" i="3"/>
  <c r="Z67" i="3"/>
  <c r="AA68" i="3"/>
  <c r="AB69" i="3"/>
  <c r="Z71" i="3"/>
  <c r="AA72" i="3"/>
  <c r="AB73" i="3"/>
  <c r="Z75" i="3"/>
  <c r="AA76" i="3"/>
  <c r="AB77" i="3"/>
  <c r="Z79" i="3"/>
  <c r="AA80" i="3"/>
  <c r="Z7" i="3"/>
  <c r="AB20" i="3"/>
  <c r="AA23" i="3"/>
  <c r="Z26" i="3"/>
  <c r="AB28" i="3"/>
  <c r="AA31" i="3"/>
  <c r="Z34" i="3"/>
  <c r="AB36" i="3"/>
  <c r="AA39" i="3"/>
  <c r="Z42" i="3"/>
  <c r="AB44" i="3"/>
  <c r="AA47" i="3"/>
  <c r="Z50" i="3"/>
  <c r="AB52" i="3"/>
  <c r="AA55" i="3"/>
  <c r="Z58" i="3"/>
  <c r="AB60" i="3"/>
  <c r="AA62" i="3"/>
  <c r="AB63" i="3"/>
  <c r="Z65" i="3"/>
  <c r="AA66" i="3"/>
  <c r="AB67" i="3"/>
  <c r="Z69" i="3"/>
  <c r="AA70" i="3"/>
  <c r="AB71" i="3"/>
  <c r="Z73" i="3"/>
  <c r="AA74" i="3"/>
  <c r="AB75" i="3"/>
  <c r="Z77" i="3"/>
  <c r="AA78" i="3"/>
  <c r="AB79" i="3"/>
  <c r="AB7" i="3"/>
  <c r="W215" i="3"/>
  <c r="Y215" i="3"/>
  <c r="X216" i="3"/>
  <c r="W217" i="3"/>
  <c r="Y217" i="3"/>
  <c r="X218" i="3"/>
  <c r="W219" i="3"/>
  <c r="Y219" i="3"/>
  <c r="X220" i="3"/>
  <c r="W221" i="3"/>
  <c r="Y221" i="3"/>
  <c r="X222" i="3"/>
  <c r="W223" i="3"/>
  <c r="Y223" i="3"/>
  <c r="X224" i="3"/>
  <c r="Y214" i="3"/>
  <c r="W214" i="3"/>
  <c r="W195" i="3"/>
  <c r="Y195" i="3"/>
  <c r="X196" i="3"/>
  <c r="W197" i="3"/>
  <c r="Y197" i="3"/>
  <c r="X198" i="3"/>
  <c r="W199" i="3"/>
  <c r="Y199" i="3"/>
  <c r="X200" i="3"/>
  <c r="W201" i="3"/>
  <c r="Y201" i="3"/>
  <c r="X202" i="3"/>
  <c r="W203" i="3"/>
  <c r="Y203" i="3"/>
  <c r="X204" i="3"/>
  <c r="W205" i="3"/>
  <c r="Y205" i="3"/>
  <c r="X206" i="3"/>
  <c r="W207" i="3"/>
  <c r="Y207" i="3"/>
  <c r="X208" i="3"/>
  <c r="W209" i="3"/>
  <c r="Y209" i="3"/>
  <c r="X210" i="3"/>
  <c r="W211" i="3"/>
  <c r="Y211" i="3"/>
  <c r="X212" i="3"/>
  <c r="W213" i="3"/>
  <c r="Y213" i="3"/>
  <c r="X194" i="3"/>
  <c r="X215" i="3"/>
  <c r="W216" i="3"/>
  <c r="Y216" i="3"/>
  <c r="X217" i="3"/>
  <c r="W218" i="3"/>
  <c r="Y218" i="3"/>
  <c r="X219" i="3"/>
  <c r="W220" i="3"/>
  <c r="Y220" i="3"/>
  <c r="X221" i="3"/>
  <c r="W222" i="3"/>
  <c r="Y222" i="3"/>
  <c r="X223" i="3"/>
  <c r="W224" i="3"/>
  <c r="Y224" i="3"/>
  <c r="X214" i="3"/>
  <c r="X195" i="3"/>
  <c r="W196" i="3"/>
  <c r="Y196" i="3"/>
  <c r="X197" i="3"/>
  <c r="W198" i="3"/>
  <c r="Y198" i="3"/>
  <c r="X199" i="3"/>
  <c r="W200" i="3"/>
  <c r="Y200" i="3"/>
  <c r="X201" i="3"/>
  <c r="W202" i="3"/>
  <c r="Y202" i="3"/>
  <c r="X203" i="3"/>
  <c r="W204" i="3"/>
  <c r="Y204" i="3"/>
  <c r="X205" i="3"/>
  <c r="W206" i="3"/>
  <c r="Y206" i="3"/>
  <c r="X207" i="3"/>
  <c r="W208" i="3"/>
  <c r="Y208" i="3"/>
  <c r="X209" i="3"/>
  <c r="Y210" i="3"/>
  <c r="W212" i="3"/>
  <c r="X213" i="3"/>
  <c r="W194" i="3"/>
  <c r="W210" i="3"/>
  <c r="X211" i="3"/>
  <c r="Y212" i="3"/>
  <c r="Y194" i="3"/>
  <c r="W142" i="3"/>
  <c r="Y142" i="3"/>
  <c r="X143" i="3"/>
  <c r="W144" i="3"/>
  <c r="Y144" i="3"/>
  <c r="X145" i="3"/>
  <c r="W146" i="3"/>
  <c r="Y146" i="3"/>
  <c r="X147" i="3"/>
  <c r="W148" i="3"/>
  <c r="Y148" i="3"/>
  <c r="X149" i="3"/>
  <c r="W150" i="3"/>
  <c r="Y150" i="3"/>
  <c r="X151" i="3"/>
  <c r="W152" i="3"/>
  <c r="Y152" i="3"/>
  <c r="X153" i="3"/>
  <c r="W154" i="3"/>
  <c r="Y154" i="3"/>
  <c r="X155" i="3"/>
  <c r="W156" i="3"/>
  <c r="Y156" i="3"/>
  <c r="X157" i="3"/>
  <c r="W158" i="3"/>
  <c r="Y158" i="3"/>
  <c r="X159" i="3"/>
  <c r="W160" i="3"/>
  <c r="Y160" i="3"/>
  <c r="X161" i="3"/>
  <c r="W162" i="3"/>
  <c r="Y162" i="3"/>
  <c r="X163" i="3"/>
  <c r="W164" i="3"/>
  <c r="Y164" i="3"/>
  <c r="X165" i="3"/>
  <c r="W166" i="3"/>
  <c r="Y166" i="3"/>
  <c r="X167" i="3"/>
  <c r="W168" i="3"/>
  <c r="Y168" i="3"/>
  <c r="X169" i="3"/>
  <c r="W170" i="3"/>
  <c r="Y170" i="3"/>
  <c r="X171" i="3"/>
  <c r="W172" i="3"/>
  <c r="Y172" i="3"/>
  <c r="X173" i="3"/>
  <c r="W174" i="3"/>
  <c r="Y174" i="3"/>
  <c r="X175" i="3"/>
  <c r="W176" i="3"/>
  <c r="Y176" i="3"/>
  <c r="X177" i="3"/>
  <c r="W178" i="3"/>
  <c r="Y178" i="3"/>
  <c r="X179" i="3"/>
  <c r="W180" i="3"/>
  <c r="Y180" i="3"/>
  <c r="X181" i="3"/>
  <c r="W182" i="3"/>
  <c r="Y182" i="3"/>
  <c r="X183" i="3"/>
  <c r="W184" i="3"/>
  <c r="Y184" i="3"/>
  <c r="X185" i="3"/>
  <c r="W186" i="3"/>
  <c r="Y186" i="3"/>
  <c r="X187" i="3"/>
  <c r="W188" i="3"/>
  <c r="Y188" i="3"/>
  <c r="X189" i="3"/>
  <c r="W190" i="3"/>
  <c r="Y190" i="3"/>
  <c r="X191" i="3"/>
  <c r="W192" i="3"/>
  <c r="Y192" i="3"/>
  <c r="X193" i="3"/>
  <c r="Y141" i="3"/>
  <c r="W141" i="3"/>
  <c r="X142" i="3"/>
  <c r="W143" i="3"/>
  <c r="Y143" i="3"/>
  <c r="X144" i="3"/>
  <c r="W145" i="3"/>
  <c r="Y145" i="3"/>
  <c r="X146" i="3"/>
  <c r="W147" i="3"/>
  <c r="Y147" i="3"/>
  <c r="X148" i="3"/>
  <c r="W149" i="3"/>
  <c r="Y149" i="3"/>
  <c r="X150" i="3"/>
  <c r="W151" i="3"/>
  <c r="Y151" i="3"/>
  <c r="X152" i="3"/>
  <c r="W153" i="3"/>
  <c r="Y153" i="3"/>
  <c r="X154" i="3"/>
  <c r="W155" i="3"/>
  <c r="Y155" i="3"/>
  <c r="X156" i="3"/>
  <c r="W157" i="3"/>
  <c r="Y157" i="3"/>
  <c r="X158" i="3"/>
  <c r="W159" i="3"/>
  <c r="Y159" i="3"/>
  <c r="X160" i="3"/>
  <c r="W161" i="3"/>
  <c r="Y161" i="3"/>
  <c r="X162" i="3"/>
  <c r="W163" i="3"/>
  <c r="Y163" i="3"/>
  <c r="X164" i="3"/>
  <c r="W165" i="3"/>
  <c r="Y165" i="3"/>
  <c r="X166" i="3"/>
  <c r="W167" i="3"/>
  <c r="Y167" i="3"/>
  <c r="X168" i="3"/>
  <c r="W169" i="3"/>
  <c r="Y169" i="3"/>
  <c r="X170" i="3"/>
  <c r="W171" i="3"/>
  <c r="Y171" i="3"/>
  <c r="X172" i="3"/>
  <c r="W173" i="3"/>
  <c r="Y173" i="3"/>
  <c r="X174" i="3"/>
  <c r="W175" i="3"/>
  <c r="Y175" i="3"/>
  <c r="X176" i="3"/>
  <c r="W177" i="3"/>
  <c r="Y177" i="3"/>
  <c r="X178" i="3"/>
  <c r="W179" i="3"/>
  <c r="Y179" i="3"/>
  <c r="X180" i="3"/>
  <c r="W181" i="3"/>
  <c r="Y181" i="3"/>
  <c r="X182" i="3"/>
  <c r="W183" i="3"/>
  <c r="Y183" i="3"/>
  <c r="X184" i="3"/>
  <c r="W185" i="3"/>
  <c r="Y185" i="3"/>
  <c r="X186" i="3"/>
  <c r="W187" i="3"/>
  <c r="Y187" i="3"/>
  <c r="X188" i="3"/>
  <c r="W189" i="3"/>
  <c r="Y189" i="3"/>
  <c r="X190" i="3"/>
  <c r="W191" i="3"/>
  <c r="Y191" i="3"/>
  <c r="X192" i="3"/>
  <c r="W193" i="3"/>
  <c r="Y193" i="3"/>
  <c r="X141" i="3"/>
  <c r="W82" i="3"/>
  <c r="Y82" i="3"/>
  <c r="X83" i="3"/>
  <c r="W84" i="3"/>
  <c r="Y84" i="3"/>
  <c r="X85" i="3"/>
  <c r="W86" i="3"/>
  <c r="Y86" i="3"/>
  <c r="X87" i="3"/>
  <c r="W88" i="3"/>
  <c r="Y88" i="3"/>
  <c r="X89" i="3"/>
  <c r="W90" i="3"/>
  <c r="Y90" i="3"/>
  <c r="X91" i="3"/>
  <c r="W92" i="3"/>
  <c r="Y92" i="3"/>
  <c r="X93" i="3"/>
  <c r="W94" i="3"/>
  <c r="Y94" i="3"/>
  <c r="X95" i="3"/>
  <c r="W96" i="3"/>
  <c r="Y96" i="3"/>
  <c r="X97" i="3"/>
  <c r="W98" i="3"/>
  <c r="Y98" i="3"/>
  <c r="X99" i="3"/>
  <c r="W100" i="3"/>
  <c r="Y100" i="3"/>
  <c r="X101" i="3"/>
  <c r="W102" i="3"/>
  <c r="Y102" i="3"/>
  <c r="X103" i="3"/>
  <c r="W104" i="3"/>
  <c r="Y104" i="3"/>
  <c r="X105" i="3"/>
  <c r="W106" i="3"/>
  <c r="Y106" i="3"/>
  <c r="X107" i="3"/>
  <c r="W108" i="3"/>
  <c r="Y108" i="3"/>
  <c r="X109" i="3"/>
  <c r="W110" i="3"/>
  <c r="Y110" i="3"/>
  <c r="X111" i="3"/>
  <c r="W112" i="3"/>
  <c r="Y112" i="3"/>
  <c r="X113" i="3"/>
  <c r="W114" i="3"/>
  <c r="Y114" i="3"/>
  <c r="X115" i="3"/>
  <c r="W116" i="3"/>
  <c r="Y116" i="3"/>
  <c r="X117" i="3"/>
  <c r="W118" i="3"/>
  <c r="Y118" i="3"/>
  <c r="X119" i="3"/>
  <c r="W120" i="3"/>
  <c r="Y120" i="3"/>
  <c r="X121" i="3"/>
  <c r="W122" i="3"/>
  <c r="Y122" i="3"/>
  <c r="X123" i="3"/>
  <c r="W124" i="3"/>
  <c r="Y124" i="3"/>
  <c r="X125" i="3"/>
  <c r="W126" i="3"/>
  <c r="Y126" i="3"/>
  <c r="X127" i="3"/>
  <c r="W128" i="3"/>
  <c r="Y128" i="3"/>
  <c r="X129" i="3"/>
  <c r="W130" i="3"/>
  <c r="Y130" i="3"/>
  <c r="X131" i="3"/>
  <c r="W132" i="3"/>
  <c r="Y132" i="3"/>
  <c r="X133" i="3"/>
  <c r="W134" i="3"/>
  <c r="Y134" i="3"/>
  <c r="X135" i="3"/>
  <c r="W136" i="3"/>
  <c r="Y136" i="3"/>
  <c r="X137" i="3"/>
  <c r="W138" i="3"/>
  <c r="Y138" i="3"/>
  <c r="X139" i="3"/>
  <c r="W140" i="3"/>
  <c r="Y140" i="3"/>
  <c r="X81" i="3"/>
  <c r="X8" i="3"/>
  <c r="W9" i="3"/>
  <c r="Y9" i="3"/>
  <c r="X10" i="3"/>
  <c r="W11" i="3"/>
  <c r="Y11" i="3"/>
  <c r="X12" i="3"/>
  <c r="W13" i="3"/>
  <c r="Y13" i="3"/>
  <c r="X14" i="3"/>
  <c r="W15" i="3"/>
  <c r="Y15" i="3"/>
  <c r="X16" i="3"/>
  <c r="W17" i="3"/>
  <c r="Y17" i="3"/>
  <c r="X18" i="3"/>
  <c r="W19" i="3"/>
  <c r="Y19" i="3"/>
  <c r="X20" i="3"/>
  <c r="W21" i="3"/>
  <c r="Y21" i="3"/>
  <c r="X22" i="3"/>
  <c r="W23" i="3"/>
  <c r="Y23" i="3"/>
  <c r="X24" i="3"/>
  <c r="W25" i="3"/>
  <c r="Y25" i="3"/>
  <c r="X26" i="3"/>
  <c r="W27" i="3"/>
  <c r="Y27" i="3"/>
  <c r="X28" i="3"/>
  <c r="W29" i="3"/>
  <c r="Y29" i="3"/>
  <c r="X30" i="3"/>
  <c r="W31" i="3"/>
  <c r="Y31" i="3"/>
  <c r="X32" i="3"/>
  <c r="W33" i="3"/>
  <c r="Y33" i="3"/>
  <c r="X34" i="3"/>
  <c r="W35" i="3"/>
  <c r="Y35" i="3"/>
  <c r="X36" i="3"/>
  <c r="W37" i="3"/>
  <c r="Y37" i="3"/>
  <c r="X38" i="3"/>
  <c r="W39" i="3"/>
  <c r="Y39" i="3"/>
  <c r="X40" i="3"/>
  <c r="W41" i="3"/>
  <c r="Y41" i="3"/>
  <c r="X42" i="3"/>
  <c r="W43" i="3"/>
  <c r="Y43" i="3"/>
  <c r="X44" i="3"/>
  <c r="W45" i="3"/>
  <c r="Y45" i="3"/>
  <c r="X46" i="3"/>
  <c r="W47" i="3"/>
  <c r="Y47" i="3"/>
  <c r="X48" i="3"/>
  <c r="W49" i="3"/>
  <c r="Y49" i="3"/>
  <c r="X50" i="3"/>
  <c r="W51" i="3"/>
  <c r="Y51" i="3"/>
  <c r="X52" i="3"/>
  <c r="W53" i="3"/>
  <c r="Y53" i="3"/>
  <c r="X54" i="3"/>
  <c r="W55" i="3"/>
  <c r="Y55" i="3"/>
  <c r="X56" i="3"/>
  <c r="W57" i="3"/>
  <c r="Y57" i="3"/>
  <c r="X58" i="3"/>
  <c r="W59" i="3"/>
  <c r="Y59" i="3"/>
  <c r="X60" i="3"/>
  <c r="W61" i="3"/>
  <c r="X82" i="3"/>
  <c r="Y83" i="3"/>
  <c r="W85" i="3"/>
  <c r="X86" i="3"/>
  <c r="Y87" i="3"/>
  <c r="W89" i="3"/>
  <c r="X90" i="3"/>
  <c r="Y91" i="3"/>
  <c r="W93" i="3"/>
  <c r="X94" i="3"/>
  <c r="Y95" i="3"/>
  <c r="W97" i="3"/>
  <c r="X98" i="3"/>
  <c r="Y99" i="3"/>
  <c r="W101" i="3"/>
  <c r="X102" i="3"/>
  <c r="Y103" i="3"/>
  <c r="W105" i="3"/>
  <c r="X106" i="3"/>
  <c r="Y107" i="3"/>
  <c r="W109" i="3"/>
  <c r="X110" i="3"/>
  <c r="Y111" i="3"/>
  <c r="W113" i="3"/>
  <c r="X114" i="3"/>
  <c r="Y115" i="3"/>
  <c r="W117" i="3"/>
  <c r="X118" i="3"/>
  <c r="Y119" i="3"/>
  <c r="W121" i="3"/>
  <c r="X122" i="3"/>
  <c r="Y123" i="3"/>
  <c r="W125" i="3"/>
  <c r="X126" i="3"/>
  <c r="Y127" i="3"/>
  <c r="W129" i="3"/>
  <c r="X130" i="3"/>
  <c r="Y131" i="3"/>
  <c r="W133" i="3"/>
  <c r="X134" i="3"/>
  <c r="Y135" i="3"/>
  <c r="W137" i="3"/>
  <c r="X138" i="3"/>
  <c r="Y139" i="3"/>
  <c r="Y81" i="3"/>
  <c r="Y8" i="3"/>
  <c r="W10" i="3"/>
  <c r="X11" i="3"/>
  <c r="Y12" i="3"/>
  <c r="W14" i="3"/>
  <c r="X15" i="3"/>
  <c r="Y16" i="3"/>
  <c r="W18" i="3"/>
  <c r="X19" i="3"/>
  <c r="Y20" i="3"/>
  <c r="W22" i="3"/>
  <c r="X23" i="3"/>
  <c r="Y24" i="3"/>
  <c r="W26" i="3"/>
  <c r="X27" i="3"/>
  <c r="Y28" i="3"/>
  <c r="W30" i="3"/>
  <c r="X31" i="3"/>
  <c r="Y32" i="3"/>
  <c r="W34" i="3"/>
  <c r="X35" i="3"/>
  <c r="Y36" i="3"/>
  <c r="W38" i="3"/>
  <c r="X39" i="3"/>
  <c r="Y40" i="3"/>
  <c r="W42" i="3"/>
  <c r="X43" i="3"/>
  <c r="Y44" i="3"/>
  <c r="W46" i="3"/>
  <c r="X47" i="3"/>
  <c r="Y48" i="3"/>
  <c r="W50" i="3"/>
  <c r="X51" i="3"/>
  <c r="Y52" i="3"/>
  <c r="W54" i="3"/>
  <c r="X55" i="3"/>
  <c r="Y56" i="3"/>
  <c r="W58" i="3"/>
  <c r="X59" i="3"/>
  <c r="Y60" i="3"/>
  <c r="Y61" i="3"/>
  <c r="X62" i="3"/>
  <c r="W63" i="3"/>
  <c r="Y63" i="3"/>
  <c r="X64" i="3"/>
  <c r="W65" i="3"/>
  <c r="Y65" i="3"/>
  <c r="X66" i="3"/>
  <c r="W67" i="3"/>
  <c r="Y67" i="3"/>
  <c r="X68" i="3"/>
  <c r="W69" i="3"/>
  <c r="Y69" i="3"/>
  <c r="X70" i="3"/>
  <c r="W71" i="3"/>
  <c r="Y71" i="3"/>
  <c r="X72" i="3"/>
  <c r="W73" i="3"/>
  <c r="Y73" i="3"/>
  <c r="X74" i="3"/>
  <c r="W75" i="3"/>
  <c r="Y75" i="3"/>
  <c r="X76" i="3"/>
  <c r="W77" i="3"/>
  <c r="Y77" i="3"/>
  <c r="X78" i="3"/>
  <c r="W79" i="3"/>
  <c r="Y79" i="3"/>
  <c r="X80" i="3"/>
  <c r="Y7" i="3"/>
  <c r="X7" i="3"/>
  <c r="W83" i="3"/>
  <c r="X84" i="3"/>
  <c r="Y85" i="3"/>
  <c r="W87" i="3"/>
  <c r="X88" i="3"/>
  <c r="Y89" i="3"/>
  <c r="W91" i="3"/>
  <c r="X92" i="3"/>
  <c r="Y93" i="3"/>
  <c r="W95" i="3"/>
  <c r="X96" i="3"/>
  <c r="Y97" i="3"/>
  <c r="W99" i="3"/>
  <c r="X100" i="3"/>
  <c r="Y101" i="3"/>
  <c r="W103" i="3"/>
  <c r="X104" i="3"/>
  <c r="Y105" i="3"/>
  <c r="W107" i="3"/>
  <c r="X108" i="3"/>
  <c r="Y109" i="3"/>
  <c r="W111" i="3"/>
  <c r="X112" i="3"/>
  <c r="Y113" i="3"/>
  <c r="W115" i="3"/>
  <c r="X116" i="3"/>
  <c r="Y117" i="3"/>
  <c r="W119" i="3"/>
  <c r="X120" i="3"/>
  <c r="Y121" i="3"/>
  <c r="W123" i="3"/>
  <c r="X124" i="3"/>
  <c r="Y125" i="3"/>
  <c r="W127" i="3"/>
  <c r="X128" i="3"/>
  <c r="Y129" i="3"/>
  <c r="W131" i="3"/>
  <c r="X132" i="3"/>
  <c r="Y133" i="3"/>
  <c r="W135" i="3"/>
  <c r="X136" i="3"/>
  <c r="Y137" i="3"/>
  <c r="W139" i="3"/>
  <c r="X140" i="3"/>
  <c r="W81" i="3"/>
  <c r="W8" i="3"/>
  <c r="X9" i="3"/>
  <c r="Y10" i="3"/>
  <c r="W12" i="3"/>
  <c r="X13" i="3"/>
  <c r="Y14" i="3"/>
  <c r="W16" i="3"/>
  <c r="X17" i="3"/>
  <c r="Y18" i="3"/>
  <c r="W20" i="3"/>
  <c r="X21" i="3"/>
  <c r="Y22" i="3"/>
  <c r="W24" i="3"/>
  <c r="X25" i="3"/>
  <c r="Y26" i="3"/>
  <c r="W28" i="3"/>
  <c r="X29" i="3"/>
  <c r="Y30" i="3"/>
  <c r="W32" i="3"/>
  <c r="X33" i="3"/>
  <c r="Y34" i="3"/>
  <c r="W36" i="3"/>
  <c r="X37" i="3"/>
  <c r="Y38" i="3"/>
  <c r="W40" i="3"/>
  <c r="X41" i="3"/>
  <c r="Y42" i="3"/>
  <c r="W44" i="3"/>
  <c r="X45" i="3"/>
  <c r="Y46" i="3"/>
  <c r="W48" i="3"/>
  <c r="X49" i="3"/>
  <c r="Y50" i="3"/>
  <c r="W52" i="3"/>
  <c r="X53" i="3"/>
  <c r="Y54" i="3"/>
  <c r="W56" i="3"/>
  <c r="X57" i="3"/>
  <c r="Y58" i="3"/>
  <c r="W60" i="3"/>
  <c r="X61" i="3"/>
  <c r="W62" i="3"/>
  <c r="Y62" i="3"/>
  <c r="X63" i="3"/>
  <c r="W64" i="3"/>
  <c r="Y64" i="3"/>
  <c r="X65" i="3"/>
  <c r="W66" i="3"/>
  <c r="Y66" i="3"/>
  <c r="X67" i="3"/>
  <c r="W68" i="3"/>
  <c r="Y68" i="3"/>
  <c r="X69" i="3"/>
  <c r="W70" i="3"/>
  <c r="Y70" i="3"/>
  <c r="X71" i="3"/>
  <c r="W72" i="3"/>
  <c r="Y72" i="3"/>
  <c r="X73" i="3"/>
  <c r="W74" i="3"/>
  <c r="Y74" i="3"/>
  <c r="X75" i="3"/>
  <c r="W76" i="3"/>
  <c r="Y76" i="3"/>
  <c r="X77" i="3"/>
  <c r="W78" i="3"/>
  <c r="Y78" i="3"/>
  <c r="X79" i="3"/>
  <c r="W80" i="3"/>
  <c r="Y80" i="3"/>
  <c r="W7" i="3"/>
  <c r="U215" i="3"/>
  <c r="T216" i="3"/>
  <c r="V216" i="3"/>
  <c r="U217" i="3"/>
  <c r="T218" i="3"/>
  <c r="V218" i="3"/>
  <c r="U219" i="3"/>
  <c r="T220" i="3"/>
  <c r="V220" i="3"/>
  <c r="U221" i="3"/>
  <c r="T222" i="3"/>
  <c r="V222" i="3"/>
  <c r="U223" i="3"/>
  <c r="T224" i="3"/>
  <c r="V224" i="3"/>
  <c r="U214" i="3"/>
  <c r="U195" i="3"/>
  <c r="T196" i="3"/>
  <c r="V196" i="3"/>
  <c r="U197" i="3"/>
  <c r="T198" i="3"/>
  <c r="V198" i="3"/>
  <c r="U199" i="3"/>
  <c r="T200" i="3"/>
  <c r="V200" i="3"/>
  <c r="U201" i="3"/>
  <c r="T202" i="3"/>
  <c r="V202" i="3"/>
  <c r="U203" i="3"/>
  <c r="T204" i="3"/>
  <c r="V204" i="3"/>
  <c r="U205" i="3"/>
  <c r="T206" i="3"/>
  <c r="V206" i="3"/>
  <c r="U207" i="3"/>
  <c r="T208" i="3"/>
  <c r="V208" i="3"/>
  <c r="U209" i="3"/>
  <c r="T210" i="3"/>
  <c r="V210" i="3"/>
  <c r="U211" i="3"/>
  <c r="T212" i="3"/>
  <c r="V212" i="3"/>
  <c r="U213" i="3"/>
  <c r="V194" i="3"/>
  <c r="T194" i="3"/>
  <c r="T215" i="3"/>
  <c r="V215" i="3"/>
  <c r="U216" i="3"/>
  <c r="T217" i="3"/>
  <c r="V217" i="3"/>
  <c r="U218" i="3"/>
  <c r="T219" i="3"/>
  <c r="V219" i="3"/>
  <c r="U220" i="3"/>
  <c r="T221" i="3"/>
  <c r="V221" i="3"/>
  <c r="U222" i="3"/>
  <c r="T223" i="3"/>
  <c r="V223" i="3"/>
  <c r="U224" i="3"/>
  <c r="V214" i="3"/>
  <c r="T214" i="3"/>
  <c r="T195" i="3"/>
  <c r="V195" i="3"/>
  <c r="U196" i="3"/>
  <c r="T197" i="3"/>
  <c r="V197" i="3"/>
  <c r="U198" i="3"/>
  <c r="T199" i="3"/>
  <c r="V199" i="3"/>
  <c r="U200" i="3"/>
  <c r="T201" i="3"/>
  <c r="V201" i="3"/>
  <c r="U202" i="3"/>
  <c r="T203" i="3"/>
  <c r="V203" i="3"/>
  <c r="U204" i="3"/>
  <c r="T205" i="3"/>
  <c r="V205" i="3"/>
  <c r="U206" i="3"/>
  <c r="T207" i="3"/>
  <c r="V207" i="3"/>
  <c r="U208" i="3"/>
  <c r="T209" i="3"/>
  <c r="U210" i="3"/>
  <c r="V211" i="3"/>
  <c r="T213" i="3"/>
  <c r="U194" i="3"/>
  <c r="V209" i="3"/>
  <c r="T211" i="3"/>
  <c r="U212" i="3"/>
  <c r="V213" i="3"/>
  <c r="T142" i="3"/>
  <c r="V142" i="3"/>
  <c r="U143" i="3"/>
  <c r="T144" i="3"/>
  <c r="V144" i="3"/>
  <c r="U145" i="3"/>
  <c r="T146" i="3"/>
  <c r="V146" i="3"/>
  <c r="U147" i="3"/>
  <c r="T148" i="3"/>
  <c r="V148" i="3"/>
  <c r="U149" i="3"/>
  <c r="T150" i="3"/>
  <c r="V150" i="3"/>
  <c r="U151" i="3"/>
  <c r="T152" i="3"/>
  <c r="V152" i="3"/>
  <c r="U153" i="3"/>
  <c r="T154" i="3"/>
  <c r="V154" i="3"/>
  <c r="U155" i="3"/>
  <c r="T156" i="3"/>
  <c r="V156" i="3"/>
  <c r="U157" i="3"/>
  <c r="T158" i="3"/>
  <c r="V158" i="3"/>
  <c r="U159" i="3"/>
  <c r="T160" i="3"/>
  <c r="V160" i="3"/>
  <c r="U161" i="3"/>
  <c r="T162" i="3"/>
  <c r="V162" i="3"/>
  <c r="U163" i="3"/>
  <c r="T164" i="3"/>
  <c r="V164" i="3"/>
  <c r="U165" i="3"/>
  <c r="T166" i="3"/>
  <c r="V166" i="3"/>
  <c r="U167" i="3"/>
  <c r="T168" i="3"/>
  <c r="V168" i="3"/>
  <c r="U169" i="3"/>
  <c r="T170" i="3"/>
  <c r="V170" i="3"/>
  <c r="U171" i="3"/>
  <c r="T172" i="3"/>
  <c r="V172" i="3"/>
  <c r="U173" i="3"/>
  <c r="T174" i="3"/>
  <c r="V174" i="3"/>
  <c r="U175" i="3"/>
  <c r="T176" i="3"/>
  <c r="V176" i="3"/>
  <c r="U177" i="3"/>
  <c r="T178" i="3"/>
  <c r="V178" i="3"/>
  <c r="U179" i="3"/>
  <c r="T180" i="3"/>
  <c r="V180" i="3"/>
  <c r="U181" i="3"/>
  <c r="T182" i="3"/>
  <c r="V182" i="3"/>
  <c r="U183" i="3"/>
  <c r="T184" i="3"/>
  <c r="V184" i="3"/>
  <c r="U185" i="3"/>
  <c r="T186" i="3"/>
  <c r="V186" i="3"/>
  <c r="U187" i="3"/>
  <c r="T188" i="3"/>
  <c r="V188" i="3"/>
  <c r="U189" i="3"/>
  <c r="T190" i="3"/>
  <c r="V190" i="3"/>
  <c r="U191" i="3"/>
  <c r="T192" i="3"/>
  <c r="V192" i="3"/>
  <c r="U193" i="3"/>
  <c r="V141" i="3"/>
  <c r="T141" i="3"/>
  <c r="U142" i="3"/>
  <c r="T143" i="3"/>
  <c r="V143" i="3"/>
  <c r="U144" i="3"/>
  <c r="T145" i="3"/>
  <c r="U146" i="3"/>
  <c r="V147" i="3"/>
  <c r="T149" i="3"/>
  <c r="U150" i="3"/>
  <c r="V151" i="3"/>
  <c r="T153" i="3"/>
  <c r="U154" i="3"/>
  <c r="V155" i="3"/>
  <c r="T157" i="3"/>
  <c r="U158" i="3"/>
  <c r="V159" i="3"/>
  <c r="T161" i="3"/>
  <c r="U162" i="3"/>
  <c r="V163" i="3"/>
  <c r="T165" i="3"/>
  <c r="U166" i="3"/>
  <c r="V167" i="3"/>
  <c r="T169" i="3"/>
  <c r="U170" i="3"/>
  <c r="V171" i="3"/>
  <c r="T173" i="3"/>
  <c r="U174" i="3"/>
  <c r="V175" i="3"/>
  <c r="T177" i="3"/>
  <c r="U178" i="3"/>
  <c r="V179" i="3"/>
  <c r="T181" i="3"/>
  <c r="U182" i="3"/>
  <c r="V183" i="3"/>
  <c r="T185" i="3"/>
  <c r="U186" i="3"/>
  <c r="V187" i="3"/>
  <c r="T189" i="3"/>
  <c r="U190" i="3"/>
  <c r="V191" i="3"/>
  <c r="T193" i="3"/>
  <c r="U141" i="3"/>
  <c r="V145" i="3"/>
  <c r="T147" i="3"/>
  <c r="U148" i="3"/>
  <c r="V149" i="3"/>
  <c r="T151" i="3"/>
  <c r="U152" i="3"/>
  <c r="V153" i="3"/>
  <c r="T155" i="3"/>
  <c r="U156" i="3"/>
  <c r="V157" i="3"/>
  <c r="T159" i="3"/>
  <c r="U160" i="3"/>
  <c r="V161" i="3"/>
  <c r="T163" i="3"/>
  <c r="U164" i="3"/>
  <c r="V165" i="3"/>
  <c r="T167" i="3"/>
  <c r="U168" i="3"/>
  <c r="V169" i="3"/>
  <c r="T171" i="3"/>
  <c r="U172" i="3"/>
  <c r="V173" i="3"/>
  <c r="T175" i="3"/>
  <c r="U176" i="3"/>
  <c r="V177" i="3"/>
  <c r="T179" i="3"/>
  <c r="U180" i="3"/>
  <c r="V181" i="3"/>
  <c r="T183" i="3"/>
  <c r="U184" i="3"/>
  <c r="V185" i="3"/>
  <c r="T187" i="3"/>
  <c r="U188" i="3"/>
  <c r="V189" i="3"/>
  <c r="T191" i="3"/>
  <c r="U192" i="3"/>
  <c r="V193" i="3"/>
  <c r="T82" i="3"/>
  <c r="V82" i="3"/>
  <c r="U83" i="3"/>
  <c r="T84" i="3"/>
  <c r="V84" i="3"/>
  <c r="U85" i="3"/>
  <c r="T86" i="3"/>
  <c r="V86" i="3"/>
  <c r="U87" i="3"/>
  <c r="T88" i="3"/>
  <c r="V88" i="3"/>
  <c r="U89" i="3"/>
  <c r="T90" i="3"/>
  <c r="V90" i="3"/>
  <c r="U91" i="3"/>
  <c r="T92" i="3"/>
  <c r="V92" i="3"/>
  <c r="U93" i="3"/>
  <c r="T94" i="3"/>
  <c r="V94" i="3"/>
  <c r="U95" i="3"/>
  <c r="T96" i="3"/>
  <c r="V96" i="3"/>
  <c r="U97" i="3"/>
  <c r="T98" i="3"/>
  <c r="V98" i="3"/>
  <c r="U99" i="3"/>
  <c r="T100" i="3"/>
  <c r="V100" i="3"/>
  <c r="U101" i="3"/>
  <c r="T102" i="3"/>
  <c r="V102" i="3"/>
  <c r="U103" i="3"/>
  <c r="T104" i="3"/>
  <c r="V104" i="3"/>
  <c r="U105" i="3"/>
  <c r="T106" i="3"/>
  <c r="V106" i="3"/>
  <c r="U107" i="3"/>
  <c r="T108" i="3"/>
  <c r="V108" i="3"/>
  <c r="U109" i="3"/>
  <c r="T110" i="3"/>
  <c r="V110" i="3"/>
  <c r="U111" i="3"/>
  <c r="T112" i="3"/>
  <c r="V112" i="3"/>
  <c r="U113" i="3"/>
  <c r="T114" i="3"/>
  <c r="V114" i="3"/>
  <c r="U115" i="3"/>
  <c r="T116" i="3"/>
  <c r="V116" i="3"/>
  <c r="U117" i="3"/>
  <c r="T118" i="3"/>
  <c r="V118" i="3"/>
  <c r="U119" i="3"/>
  <c r="T120" i="3"/>
  <c r="V120" i="3"/>
  <c r="U121" i="3"/>
  <c r="T122" i="3"/>
  <c r="V122" i="3"/>
  <c r="U123" i="3"/>
  <c r="T124" i="3"/>
  <c r="V124" i="3"/>
  <c r="U125" i="3"/>
  <c r="T126" i="3"/>
  <c r="V126" i="3"/>
  <c r="U127" i="3"/>
  <c r="T128" i="3"/>
  <c r="V128" i="3"/>
  <c r="U129" i="3"/>
  <c r="T130" i="3"/>
  <c r="V130" i="3"/>
  <c r="U131" i="3"/>
  <c r="T132" i="3"/>
  <c r="V132" i="3"/>
  <c r="U133" i="3"/>
  <c r="T134" i="3"/>
  <c r="V134" i="3"/>
  <c r="U135" i="3"/>
  <c r="T136" i="3"/>
  <c r="V136" i="3"/>
  <c r="U137" i="3"/>
  <c r="T138" i="3"/>
  <c r="V138" i="3"/>
  <c r="U139" i="3"/>
  <c r="T140" i="3"/>
  <c r="V140" i="3"/>
  <c r="U81" i="3"/>
  <c r="U8" i="3"/>
  <c r="T9" i="3"/>
  <c r="V9" i="3"/>
  <c r="U10" i="3"/>
  <c r="T11" i="3"/>
  <c r="V11" i="3"/>
  <c r="U12" i="3"/>
  <c r="T13" i="3"/>
  <c r="V13" i="3"/>
  <c r="U14" i="3"/>
  <c r="T15" i="3"/>
  <c r="V15" i="3"/>
  <c r="U16" i="3"/>
  <c r="T17" i="3"/>
  <c r="V17" i="3"/>
  <c r="U18" i="3"/>
  <c r="T19" i="3"/>
  <c r="V19" i="3"/>
  <c r="U20" i="3"/>
  <c r="T21" i="3"/>
  <c r="V21" i="3"/>
  <c r="U22" i="3"/>
  <c r="T23" i="3"/>
  <c r="V23" i="3"/>
  <c r="U24" i="3"/>
  <c r="T25" i="3"/>
  <c r="V25" i="3"/>
  <c r="U26" i="3"/>
  <c r="T27" i="3"/>
  <c r="V27" i="3"/>
  <c r="U28" i="3"/>
  <c r="T29" i="3"/>
  <c r="V29" i="3"/>
  <c r="U30" i="3"/>
  <c r="T31" i="3"/>
  <c r="V31" i="3"/>
  <c r="U32" i="3"/>
  <c r="T33" i="3"/>
  <c r="V33" i="3"/>
  <c r="U34" i="3"/>
  <c r="T35" i="3"/>
  <c r="V35" i="3"/>
  <c r="U36" i="3"/>
  <c r="T37" i="3"/>
  <c r="V37" i="3"/>
  <c r="U38" i="3"/>
  <c r="T39" i="3"/>
  <c r="V39" i="3"/>
  <c r="U40" i="3"/>
  <c r="T41" i="3"/>
  <c r="V41" i="3"/>
  <c r="U42" i="3"/>
  <c r="T43" i="3"/>
  <c r="V43" i="3"/>
  <c r="U44" i="3"/>
  <c r="T45" i="3"/>
  <c r="V45" i="3"/>
  <c r="U46" i="3"/>
  <c r="T47" i="3"/>
  <c r="V47" i="3"/>
  <c r="U48" i="3"/>
  <c r="T49" i="3"/>
  <c r="V49" i="3"/>
  <c r="U50" i="3"/>
  <c r="T51" i="3"/>
  <c r="V51" i="3"/>
  <c r="U52" i="3"/>
  <c r="T53" i="3"/>
  <c r="V53" i="3"/>
  <c r="U54" i="3"/>
  <c r="T55" i="3"/>
  <c r="V55" i="3"/>
  <c r="U56" i="3"/>
  <c r="T57" i="3"/>
  <c r="V57" i="3"/>
  <c r="U58" i="3"/>
  <c r="T59" i="3"/>
  <c r="V59" i="3"/>
  <c r="U60" i="3"/>
  <c r="T61" i="3"/>
  <c r="T83" i="3"/>
  <c r="U84" i="3"/>
  <c r="V85" i="3"/>
  <c r="T87" i="3"/>
  <c r="U88" i="3"/>
  <c r="V89" i="3"/>
  <c r="T91" i="3"/>
  <c r="U92" i="3"/>
  <c r="V93" i="3"/>
  <c r="T95" i="3"/>
  <c r="U96" i="3"/>
  <c r="V97" i="3"/>
  <c r="T99" i="3"/>
  <c r="U100" i="3"/>
  <c r="V101" i="3"/>
  <c r="T103" i="3"/>
  <c r="U104" i="3"/>
  <c r="V105" i="3"/>
  <c r="T107" i="3"/>
  <c r="U108" i="3"/>
  <c r="V109" i="3"/>
  <c r="T111" i="3"/>
  <c r="U112" i="3"/>
  <c r="V113" i="3"/>
  <c r="T115" i="3"/>
  <c r="U116" i="3"/>
  <c r="V117" i="3"/>
  <c r="T119" i="3"/>
  <c r="U120" i="3"/>
  <c r="V121" i="3"/>
  <c r="T123" i="3"/>
  <c r="U124" i="3"/>
  <c r="V125" i="3"/>
  <c r="T127" i="3"/>
  <c r="U128" i="3"/>
  <c r="V129" i="3"/>
  <c r="T131" i="3"/>
  <c r="U132" i="3"/>
  <c r="V133" i="3"/>
  <c r="T135" i="3"/>
  <c r="U136" i="3"/>
  <c r="V137" i="3"/>
  <c r="T139" i="3"/>
  <c r="U140" i="3"/>
  <c r="T81" i="3"/>
  <c r="T8" i="3"/>
  <c r="U9" i="3"/>
  <c r="V10" i="3"/>
  <c r="T12" i="3"/>
  <c r="U13" i="3"/>
  <c r="V14" i="3"/>
  <c r="T16" i="3"/>
  <c r="U17" i="3"/>
  <c r="V18" i="3"/>
  <c r="T20" i="3"/>
  <c r="U21" i="3"/>
  <c r="V22" i="3"/>
  <c r="T24" i="3"/>
  <c r="U25" i="3"/>
  <c r="V26" i="3"/>
  <c r="T28" i="3"/>
  <c r="U29" i="3"/>
  <c r="V30" i="3"/>
  <c r="T32" i="3"/>
  <c r="U33" i="3"/>
  <c r="V34" i="3"/>
  <c r="T36" i="3"/>
  <c r="U37" i="3"/>
  <c r="V38" i="3"/>
  <c r="T40" i="3"/>
  <c r="U41" i="3"/>
  <c r="V42" i="3"/>
  <c r="T44" i="3"/>
  <c r="U45" i="3"/>
  <c r="V46" i="3"/>
  <c r="T48" i="3"/>
  <c r="U49" i="3"/>
  <c r="V50" i="3"/>
  <c r="T52" i="3"/>
  <c r="U53" i="3"/>
  <c r="V54" i="3"/>
  <c r="T56" i="3"/>
  <c r="U57" i="3"/>
  <c r="V58" i="3"/>
  <c r="T60" i="3"/>
  <c r="U61" i="3"/>
  <c r="T62" i="3"/>
  <c r="V62" i="3"/>
  <c r="U63" i="3"/>
  <c r="T64" i="3"/>
  <c r="V64" i="3"/>
  <c r="U65" i="3"/>
  <c r="T66" i="3"/>
  <c r="V66" i="3"/>
  <c r="U67" i="3"/>
  <c r="T68" i="3"/>
  <c r="V68" i="3"/>
  <c r="U69" i="3"/>
  <c r="T70" i="3"/>
  <c r="V70" i="3"/>
  <c r="U71" i="3"/>
  <c r="T72" i="3"/>
  <c r="V72" i="3"/>
  <c r="U73" i="3"/>
  <c r="T74" i="3"/>
  <c r="V74" i="3"/>
  <c r="U75" i="3"/>
  <c r="T76" i="3"/>
  <c r="V76" i="3"/>
  <c r="U77" i="3"/>
  <c r="T78" i="3"/>
  <c r="V78" i="3"/>
  <c r="U79" i="3"/>
  <c r="T80" i="3"/>
  <c r="V80" i="3"/>
  <c r="U7" i="3"/>
  <c r="U82" i="3"/>
  <c r="V83" i="3"/>
  <c r="T85" i="3"/>
  <c r="U86" i="3"/>
  <c r="V87" i="3"/>
  <c r="T89" i="3"/>
  <c r="U90" i="3"/>
  <c r="V91" i="3"/>
  <c r="T93" i="3"/>
  <c r="U94" i="3"/>
  <c r="V95" i="3"/>
  <c r="T97" i="3"/>
  <c r="U98" i="3"/>
  <c r="V99" i="3"/>
  <c r="T101" i="3"/>
  <c r="U102" i="3"/>
  <c r="V103" i="3"/>
  <c r="T105" i="3"/>
  <c r="U106" i="3"/>
  <c r="V107" i="3"/>
  <c r="T109" i="3"/>
  <c r="U110" i="3"/>
  <c r="V111" i="3"/>
  <c r="T113" i="3"/>
  <c r="U114" i="3"/>
  <c r="V115" i="3"/>
  <c r="T117" i="3"/>
  <c r="U118" i="3"/>
  <c r="V119" i="3"/>
  <c r="T121" i="3"/>
  <c r="U122" i="3"/>
  <c r="V123" i="3"/>
  <c r="T125" i="3"/>
  <c r="U126" i="3"/>
  <c r="V127" i="3"/>
  <c r="T129" i="3"/>
  <c r="U130" i="3"/>
  <c r="V131" i="3"/>
  <c r="T133" i="3"/>
  <c r="U134" i="3"/>
  <c r="V135" i="3"/>
  <c r="T137" i="3"/>
  <c r="U138" i="3"/>
  <c r="V139" i="3"/>
  <c r="V81" i="3"/>
  <c r="V8" i="3"/>
  <c r="T10" i="3"/>
  <c r="U11" i="3"/>
  <c r="V12" i="3"/>
  <c r="T14" i="3"/>
  <c r="U15" i="3"/>
  <c r="V16" i="3"/>
  <c r="T18" i="3"/>
  <c r="U19" i="3"/>
  <c r="T22" i="3"/>
  <c r="V24" i="3"/>
  <c r="U27" i="3"/>
  <c r="T30" i="3"/>
  <c r="V32" i="3"/>
  <c r="U35" i="3"/>
  <c r="T38" i="3"/>
  <c r="V40" i="3"/>
  <c r="U43" i="3"/>
  <c r="T46" i="3"/>
  <c r="V48" i="3"/>
  <c r="U51" i="3"/>
  <c r="T54" i="3"/>
  <c r="V56" i="3"/>
  <c r="U59" i="3"/>
  <c r="V61" i="3"/>
  <c r="T63" i="3"/>
  <c r="U64" i="3"/>
  <c r="V65" i="3"/>
  <c r="T67" i="3"/>
  <c r="U68" i="3"/>
  <c r="V69" i="3"/>
  <c r="T71" i="3"/>
  <c r="U72" i="3"/>
  <c r="V73" i="3"/>
  <c r="T75" i="3"/>
  <c r="U76" i="3"/>
  <c r="V77" i="3"/>
  <c r="T79" i="3"/>
  <c r="U80" i="3"/>
  <c r="T7" i="3"/>
  <c r="V20" i="3"/>
  <c r="U23" i="3"/>
  <c r="T26" i="3"/>
  <c r="V28" i="3"/>
  <c r="U31" i="3"/>
  <c r="T34" i="3"/>
  <c r="V36" i="3"/>
  <c r="U39" i="3"/>
  <c r="T42" i="3"/>
  <c r="V44" i="3"/>
  <c r="U47" i="3"/>
  <c r="T50" i="3"/>
  <c r="V52" i="3"/>
  <c r="U55" i="3"/>
  <c r="T58" i="3"/>
  <c r="V60" i="3"/>
  <c r="U62" i="3"/>
  <c r="V63" i="3"/>
  <c r="T65" i="3"/>
  <c r="U66" i="3"/>
  <c r="V67" i="3"/>
  <c r="T69" i="3"/>
  <c r="U70" i="3"/>
  <c r="V71" i="3"/>
  <c r="T73" i="3"/>
  <c r="U74" i="3"/>
  <c r="V75" i="3"/>
  <c r="T77" i="3"/>
  <c r="U78" i="3"/>
  <c r="V79" i="3"/>
  <c r="V7" i="3"/>
  <c r="Q215" i="3"/>
  <c r="S215" i="3"/>
  <c r="R216" i="3"/>
  <c r="Q217" i="3"/>
  <c r="S217" i="3"/>
  <c r="R218" i="3"/>
  <c r="Q219" i="3"/>
  <c r="S219" i="3"/>
  <c r="R220" i="3"/>
  <c r="Q221" i="3"/>
  <c r="S221" i="3"/>
  <c r="R222" i="3"/>
  <c r="Q223" i="3"/>
  <c r="S223" i="3"/>
  <c r="R224" i="3"/>
  <c r="S214" i="3"/>
  <c r="Q214" i="3"/>
  <c r="Q195" i="3"/>
  <c r="S195" i="3"/>
  <c r="R196" i="3"/>
  <c r="Q197" i="3"/>
  <c r="S197" i="3"/>
  <c r="R198" i="3"/>
  <c r="Q199" i="3"/>
  <c r="S199" i="3"/>
  <c r="R200" i="3"/>
  <c r="Q201" i="3"/>
  <c r="S201" i="3"/>
  <c r="R202" i="3"/>
  <c r="Q203" i="3"/>
  <c r="S203" i="3"/>
  <c r="R204" i="3"/>
  <c r="Q205" i="3"/>
  <c r="S205" i="3"/>
  <c r="R206" i="3"/>
  <c r="Q207" i="3"/>
  <c r="S207" i="3"/>
  <c r="R208" i="3"/>
  <c r="Q209" i="3"/>
  <c r="S209" i="3"/>
  <c r="R210" i="3"/>
  <c r="Q211" i="3"/>
  <c r="S211" i="3"/>
  <c r="R212" i="3"/>
  <c r="Q213" i="3"/>
  <c r="S213" i="3"/>
  <c r="R194" i="3"/>
  <c r="R215" i="3"/>
  <c r="Q216" i="3"/>
  <c r="S216" i="3"/>
  <c r="R217" i="3"/>
  <c r="Q218" i="3"/>
  <c r="S218" i="3"/>
  <c r="R219" i="3"/>
  <c r="Q220" i="3"/>
  <c r="S220" i="3"/>
  <c r="R221" i="3"/>
  <c r="Q222" i="3"/>
  <c r="S222" i="3"/>
  <c r="R223" i="3"/>
  <c r="Q224" i="3"/>
  <c r="S224" i="3"/>
  <c r="R214" i="3"/>
  <c r="R195" i="3"/>
  <c r="Q196" i="3"/>
  <c r="S196" i="3"/>
  <c r="R197" i="3"/>
  <c r="Q198" i="3"/>
  <c r="S198" i="3"/>
  <c r="R199" i="3"/>
  <c r="Q200" i="3"/>
  <c r="S200" i="3"/>
  <c r="R201" i="3"/>
  <c r="Q202" i="3"/>
  <c r="S202" i="3"/>
  <c r="R203" i="3"/>
  <c r="Q204" i="3"/>
  <c r="S204" i="3"/>
  <c r="R205" i="3"/>
  <c r="Q206" i="3"/>
  <c r="S206" i="3"/>
  <c r="R207" i="3"/>
  <c r="Q208" i="3"/>
  <c r="S208" i="3"/>
  <c r="R209" i="3"/>
  <c r="Q210" i="3"/>
  <c r="R211" i="3"/>
  <c r="S212" i="3"/>
  <c r="S194" i="3"/>
  <c r="S210" i="3"/>
  <c r="Q212" i="3"/>
  <c r="R213" i="3"/>
  <c r="Q194" i="3"/>
  <c r="R142" i="3"/>
  <c r="Q143" i="3"/>
  <c r="S143" i="3"/>
  <c r="R144" i="3"/>
  <c r="Q145" i="3"/>
  <c r="S145" i="3"/>
  <c r="R146" i="3"/>
  <c r="Q147" i="3"/>
  <c r="S147" i="3"/>
  <c r="R148" i="3"/>
  <c r="Q149" i="3"/>
  <c r="S149" i="3"/>
  <c r="R150" i="3"/>
  <c r="Q151" i="3"/>
  <c r="S151" i="3"/>
  <c r="R152" i="3"/>
  <c r="Q153" i="3"/>
  <c r="S153" i="3"/>
  <c r="R154" i="3"/>
  <c r="Q155" i="3"/>
  <c r="S155" i="3"/>
  <c r="R156" i="3"/>
  <c r="Q157" i="3"/>
  <c r="S157" i="3"/>
  <c r="R158" i="3"/>
  <c r="Q159" i="3"/>
  <c r="S159" i="3"/>
  <c r="R160" i="3"/>
  <c r="Q161" i="3"/>
  <c r="S161" i="3"/>
  <c r="R162" i="3"/>
  <c r="Q163" i="3"/>
  <c r="S163" i="3"/>
  <c r="R164" i="3"/>
  <c r="Q165" i="3"/>
  <c r="S165" i="3"/>
  <c r="R166" i="3"/>
  <c r="Q167" i="3"/>
  <c r="S167" i="3"/>
  <c r="R168" i="3"/>
  <c r="Q169" i="3"/>
  <c r="S169" i="3"/>
  <c r="R170" i="3"/>
  <c r="Q171" i="3"/>
  <c r="S171" i="3"/>
  <c r="R172" i="3"/>
  <c r="Q173" i="3"/>
  <c r="S173" i="3"/>
  <c r="R174" i="3"/>
  <c r="Q175" i="3"/>
  <c r="S175" i="3"/>
  <c r="R176" i="3"/>
  <c r="Q177" i="3"/>
  <c r="S177" i="3"/>
  <c r="R178" i="3"/>
  <c r="Q179" i="3"/>
  <c r="S179" i="3"/>
  <c r="R180" i="3"/>
  <c r="Q181" i="3"/>
  <c r="S181" i="3"/>
  <c r="R182" i="3"/>
  <c r="Q183" i="3"/>
  <c r="S183" i="3"/>
  <c r="R184" i="3"/>
  <c r="Q185" i="3"/>
  <c r="S185" i="3"/>
  <c r="R186" i="3"/>
  <c r="Q187" i="3"/>
  <c r="S187" i="3"/>
  <c r="R188" i="3"/>
  <c r="Q189" i="3"/>
  <c r="S189" i="3"/>
  <c r="R190" i="3"/>
  <c r="Q191" i="3"/>
  <c r="S191" i="3"/>
  <c r="R192" i="3"/>
  <c r="Q193" i="3"/>
  <c r="S193" i="3"/>
  <c r="R141" i="3"/>
  <c r="Q142" i="3"/>
  <c r="S142" i="3"/>
  <c r="R143" i="3"/>
  <c r="Q144" i="3"/>
  <c r="S144" i="3"/>
  <c r="R145" i="3"/>
  <c r="Q146" i="3"/>
  <c r="R147" i="3"/>
  <c r="S148" i="3"/>
  <c r="Q150" i="3"/>
  <c r="R151" i="3"/>
  <c r="S152" i="3"/>
  <c r="Q154" i="3"/>
  <c r="R155" i="3"/>
  <c r="S156" i="3"/>
  <c r="Q158" i="3"/>
  <c r="R159" i="3"/>
  <c r="S160" i="3"/>
  <c r="Q162" i="3"/>
  <c r="R163" i="3"/>
  <c r="S164" i="3"/>
  <c r="Q166" i="3"/>
  <c r="R167" i="3"/>
  <c r="S168" i="3"/>
  <c r="Q170" i="3"/>
  <c r="R171" i="3"/>
  <c r="S172" i="3"/>
  <c r="Q174" i="3"/>
  <c r="R175" i="3"/>
  <c r="S176" i="3"/>
  <c r="Q178" i="3"/>
  <c r="R179" i="3"/>
  <c r="S180" i="3"/>
  <c r="Q182" i="3"/>
  <c r="R183" i="3"/>
  <c r="S184" i="3"/>
  <c r="Q186" i="3"/>
  <c r="R187" i="3"/>
  <c r="S188" i="3"/>
  <c r="Q190" i="3"/>
  <c r="R191" i="3"/>
  <c r="S192" i="3"/>
  <c r="S141" i="3"/>
  <c r="S146" i="3"/>
  <c r="Q148" i="3"/>
  <c r="R149" i="3"/>
  <c r="S150" i="3"/>
  <c r="Q152" i="3"/>
  <c r="R153" i="3"/>
  <c r="S154" i="3"/>
  <c r="Q156" i="3"/>
  <c r="R157" i="3"/>
  <c r="S158" i="3"/>
  <c r="Q160" i="3"/>
  <c r="R161" i="3"/>
  <c r="S162" i="3"/>
  <c r="Q164" i="3"/>
  <c r="R165" i="3"/>
  <c r="S166" i="3"/>
  <c r="Q168" i="3"/>
  <c r="R169" i="3"/>
  <c r="S170" i="3"/>
  <c r="Q172" i="3"/>
  <c r="R173" i="3"/>
  <c r="S174" i="3"/>
  <c r="Q176" i="3"/>
  <c r="R177" i="3"/>
  <c r="S178" i="3"/>
  <c r="Q180" i="3"/>
  <c r="R181" i="3"/>
  <c r="S182" i="3"/>
  <c r="Q184" i="3"/>
  <c r="R185" i="3"/>
  <c r="S186" i="3"/>
  <c r="Q188" i="3"/>
  <c r="R189" i="3"/>
  <c r="S190" i="3"/>
  <c r="Q192" i="3"/>
  <c r="R193" i="3"/>
  <c r="Q141" i="3"/>
  <c r="Q82" i="3"/>
  <c r="S82" i="3"/>
  <c r="R83" i="3"/>
  <c r="Q84" i="3"/>
  <c r="S84" i="3"/>
  <c r="R85" i="3"/>
  <c r="Q86" i="3"/>
  <c r="S86" i="3"/>
  <c r="R87" i="3"/>
  <c r="Q88" i="3"/>
  <c r="S88" i="3"/>
  <c r="R89" i="3"/>
  <c r="Q90" i="3"/>
  <c r="S90" i="3"/>
  <c r="R91" i="3"/>
  <c r="Q92" i="3"/>
  <c r="S92" i="3"/>
  <c r="R93" i="3"/>
  <c r="Q94" i="3"/>
  <c r="S94" i="3"/>
  <c r="R95" i="3"/>
  <c r="Q96" i="3"/>
  <c r="S96" i="3"/>
  <c r="R97" i="3"/>
  <c r="Q98" i="3"/>
  <c r="S98" i="3"/>
  <c r="R99" i="3"/>
  <c r="Q100" i="3"/>
  <c r="S100" i="3"/>
  <c r="R101" i="3"/>
  <c r="Q102" i="3"/>
  <c r="S102" i="3"/>
  <c r="R103" i="3"/>
  <c r="Q104" i="3"/>
  <c r="S104" i="3"/>
  <c r="R105" i="3"/>
  <c r="Q106" i="3"/>
  <c r="S106" i="3"/>
  <c r="R107" i="3"/>
  <c r="Q108" i="3"/>
  <c r="S108" i="3"/>
  <c r="R109" i="3"/>
  <c r="Q110" i="3"/>
  <c r="S110" i="3"/>
  <c r="R111" i="3"/>
  <c r="Q112" i="3"/>
  <c r="S112" i="3"/>
  <c r="R113" i="3"/>
  <c r="Q114" i="3"/>
  <c r="S114" i="3"/>
  <c r="R115" i="3"/>
  <c r="Q116" i="3"/>
  <c r="S116" i="3"/>
  <c r="R117" i="3"/>
  <c r="Q118" i="3"/>
  <c r="S118" i="3"/>
  <c r="R119" i="3"/>
  <c r="Q120" i="3"/>
  <c r="S120" i="3"/>
  <c r="R121" i="3"/>
  <c r="Q122" i="3"/>
  <c r="S122" i="3"/>
  <c r="R123" i="3"/>
  <c r="Q124" i="3"/>
  <c r="S124" i="3"/>
  <c r="R125" i="3"/>
  <c r="Q126" i="3"/>
  <c r="S126" i="3"/>
  <c r="R127" i="3"/>
  <c r="Q128" i="3"/>
  <c r="S128" i="3"/>
  <c r="R129" i="3"/>
  <c r="Q130" i="3"/>
  <c r="S130" i="3"/>
  <c r="R131" i="3"/>
  <c r="Q132" i="3"/>
  <c r="S132" i="3"/>
  <c r="R133" i="3"/>
  <c r="Q134" i="3"/>
  <c r="S134" i="3"/>
  <c r="R135" i="3"/>
  <c r="Q136" i="3"/>
  <c r="S136" i="3"/>
  <c r="R137" i="3"/>
  <c r="Q138" i="3"/>
  <c r="S138" i="3"/>
  <c r="R139" i="3"/>
  <c r="Q140" i="3"/>
  <c r="S140" i="3"/>
  <c r="R81" i="3"/>
  <c r="Q7" i="3"/>
  <c r="S7" i="3"/>
  <c r="R8" i="3"/>
  <c r="Q9" i="3"/>
  <c r="S9" i="3"/>
  <c r="R10" i="3"/>
  <c r="Q11" i="3"/>
  <c r="S11" i="3"/>
  <c r="R12" i="3"/>
  <c r="Q13" i="3"/>
  <c r="S13" i="3"/>
  <c r="R14" i="3"/>
  <c r="Q15" i="3"/>
  <c r="S15" i="3"/>
  <c r="R16" i="3"/>
  <c r="Q17" i="3"/>
  <c r="S17" i="3"/>
  <c r="R18" i="3"/>
  <c r="Q19" i="3"/>
  <c r="S19" i="3"/>
  <c r="R20" i="3"/>
  <c r="Q21" i="3"/>
  <c r="S21" i="3"/>
  <c r="R22" i="3"/>
  <c r="Q23" i="3"/>
  <c r="S23" i="3"/>
  <c r="R24" i="3"/>
  <c r="Q25" i="3"/>
  <c r="S25" i="3"/>
  <c r="R26" i="3"/>
  <c r="Q27" i="3"/>
  <c r="S27" i="3"/>
  <c r="R28" i="3"/>
  <c r="Q29" i="3"/>
  <c r="S29" i="3"/>
  <c r="R30" i="3"/>
  <c r="Q31" i="3"/>
  <c r="S31" i="3"/>
  <c r="R32" i="3"/>
  <c r="Q33" i="3"/>
  <c r="S33" i="3"/>
  <c r="R34" i="3"/>
  <c r="Q35" i="3"/>
  <c r="S35" i="3"/>
  <c r="R36" i="3"/>
  <c r="Q37" i="3"/>
  <c r="S37" i="3"/>
  <c r="R38" i="3"/>
  <c r="Q39" i="3"/>
  <c r="S39" i="3"/>
  <c r="R40" i="3"/>
  <c r="Q41" i="3"/>
  <c r="S41" i="3"/>
  <c r="R42" i="3"/>
  <c r="Q43" i="3"/>
  <c r="S43" i="3"/>
  <c r="R44" i="3"/>
  <c r="Q45" i="3"/>
  <c r="S45" i="3"/>
  <c r="R46" i="3"/>
  <c r="Q48" i="3"/>
  <c r="S48" i="3"/>
  <c r="R49" i="3"/>
  <c r="Q50" i="3"/>
  <c r="S50" i="3"/>
  <c r="R51" i="3"/>
  <c r="Q52" i="3"/>
  <c r="S52" i="3"/>
  <c r="R53" i="3"/>
  <c r="Q54" i="3"/>
  <c r="S54" i="3"/>
  <c r="R55" i="3"/>
  <c r="Q56" i="3"/>
  <c r="S56" i="3"/>
  <c r="R57" i="3"/>
  <c r="Q58" i="3"/>
  <c r="S58" i="3"/>
  <c r="R59" i="3"/>
  <c r="Q60" i="3"/>
  <c r="S60" i="3"/>
  <c r="Q83" i="3"/>
  <c r="R84" i="3"/>
  <c r="S85" i="3"/>
  <c r="Q87" i="3"/>
  <c r="R88" i="3"/>
  <c r="S89" i="3"/>
  <c r="Q91" i="3"/>
  <c r="R92" i="3"/>
  <c r="S93" i="3"/>
  <c r="Q95" i="3"/>
  <c r="R96" i="3"/>
  <c r="S97" i="3"/>
  <c r="Q99" i="3"/>
  <c r="R100" i="3"/>
  <c r="S101" i="3"/>
  <c r="Q103" i="3"/>
  <c r="R104" i="3"/>
  <c r="S105" i="3"/>
  <c r="Q107" i="3"/>
  <c r="R108" i="3"/>
  <c r="S109" i="3"/>
  <c r="Q111" i="3"/>
  <c r="R112" i="3"/>
  <c r="S113" i="3"/>
  <c r="Q115" i="3"/>
  <c r="R116" i="3"/>
  <c r="S117" i="3"/>
  <c r="Q119" i="3"/>
  <c r="R120" i="3"/>
  <c r="S121" i="3"/>
  <c r="Q123" i="3"/>
  <c r="R124" i="3"/>
  <c r="S125" i="3"/>
  <c r="Q127" i="3"/>
  <c r="R128" i="3"/>
  <c r="S129" i="3"/>
  <c r="Q131" i="3"/>
  <c r="R132" i="3"/>
  <c r="S133" i="3"/>
  <c r="Q135" i="3"/>
  <c r="R136" i="3"/>
  <c r="S137" i="3"/>
  <c r="Q139" i="3"/>
  <c r="R140" i="3"/>
  <c r="Q81" i="3"/>
  <c r="Q8" i="3"/>
  <c r="R9" i="3"/>
  <c r="S10" i="3"/>
  <c r="Q12" i="3"/>
  <c r="R13" i="3"/>
  <c r="S14" i="3"/>
  <c r="Q16" i="3"/>
  <c r="R17" i="3"/>
  <c r="S18" i="3"/>
  <c r="Q20" i="3"/>
  <c r="R21" i="3"/>
  <c r="S22" i="3"/>
  <c r="Q24" i="3"/>
  <c r="R25" i="3"/>
  <c r="S26" i="3"/>
  <c r="Q28" i="3"/>
  <c r="R29" i="3"/>
  <c r="S30" i="3"/>
  <c r="Q32" i="3"/>
  <c r="R33" i="3"/>
  <c r="S34" i="3"/>
  <c r="Q36" i="3"/>
  <c r="R37" i="3"/>
  <c r="S38" i="3"/>
  <c r="Q40" i="3"/>
  <c r="R41" i="3"/>
  <c r="S42" i="3"/>
  <c r="Q44" i="3"/>
  <c r="R45" i="3"/>
  <c r="S46" i="3"/>
  <c r="Q49" i="3"/>
  <c r="R50" i="3"/>
  <c r="S51" i="3"/>
  <c r="Q53" i="3"/>
  <c r="R54" i="3"/>
  <c r="S55" i="3"/>
  <c r="Q57" i="3"/>
  <c r="R58" i="3"/>
  <c r="S59" i="3"/>
  <c r="Q61" i="3"/>
  <c r="S61" i="3"/>
  <c r="R62" i="3"/>
  <c r="Q63" i="3"/>
  <c r="S63" i="3"/>
  <c r="R64" i="3"/>
  <c r="Q65" i="3"/>
  <c r="S65" i="3"/>
  <c r="R66" i="3"/>
  <c r="Q67" i="3"/>
  <c r="S67" i="3"/>
  <c r="R68" i="3"/>
  <c r="Q69" i="3"/>
  <c r="S69" i="3"/>
  <c r="R70" i="3"/>
  <c r="Q71" i="3"/>
  <c r="S71" i="3"/>
  <c r="R72" i="3"/>
  <c r="Q73" i="3"/>
  <c r="S73" i="3"/>
  <c r="R74" i="3"/>
  <c r="Q75" i="3"/>
  <c r="S75" i="3"/>
  <c r="R76" i="3"/>
  <c r="Q77" i="3"/>
  <c r="S77" i="3"/>
  <c r="R78" i="3"/>
  <c r="Q79" i="3"/>
  <c r="S79" i="3"/>
  <c r="R80" i="3"/>
  <c r="S47" i="3"/>
  <c r="Q47" i="3"/>
  <c r="R82" i="3"/>
  <c r="S83" i="3"/>
  <c r="Q85" i="3"/>
  <c r="R86" i="3"/>
  <c r="S87" i="3"/>
  <c r="Q89" i="3"/>
  <c r="R90" i="3"/>
  <c r="S91" i="3"/>
  <c r="Q93" i="3"/>
  <c r="R94" i="3"/>
  <c r="S95" i="3"/>
  <c r="Q97" i="3"/>
  <c r="R98" i="3"/>
  <c r="S99" i="3"/>
  <c r="Q101" i="3"/>
  <c r="R102" i="3"/>
  <c r="S103" i="3"/>
  <c r="Q105" i="3"/>
  <c r="R106" i="3"/>
  <c r="S107" i="3"/>
  <c r="Q109" i="3"/>
  <c r="R110" i="3"/>
  <c r="S111" i="3"/>
  <c r="Q113" i="3"/>
  <c r="R114" i="3"/>
  <c r="S115" i="3"/>
  <c r="Q117" i="3"/>
  <c r="R118" i="3"/>
  <c r="S119" i="3"/>
  <c r="Q121" i="3"/>
  <c r="R122" i="3"/>
  <c r="S123" i="3"/>
  <c r="Q125" i="3"/>
  <c r="R126" i="3"/>
  <c r="S127" i="3"/>
  <c r="Q129" i="3"/>
  <c r="R130" i="3"/>
  <c r="S131" i="3"/>
  <c r="Q133" i="3"/>
  <c r="R134" i="3"/>
  <c r="S135" i="3"/>
  <c r="Q137" i="3"/>
  <c r="R138" i="3"/>
  <c r="S139" i="3"/>
  <c r="S81" i="3"/>
  <c r="R7" i="3"/>
  <c r="S8" i="3"/>
  <c r="Q10" i="3"/>
  <c r="R11" i="3"/>
  <c r="S12" i="3"/>
  <c r="Q14" i="3"/>
  <c r="R15" i="3"/>
  <c r="S16" i="3"/>
  <c r="Q18" i="3"/>
  <c r="R19" i="3"/>
  <c r="Q22" i="3"/>
  <c r="S24" i="3"/>
  <c r="R27" i="3"/>
  <c r="Q30" i="3"/>
  <c r="S32" i="3"/>
  <c r="R35" i="3"/>
  <c r="Q38" i="3"/>
  <c r="S40" i="3"/>
  <c r="R43" i="3"/>
  <c r="Q46" i="3"/>
  <c r="S49" i="3"/>
  <c r="R52" i="3"/>
  <c r="Q55" i="3"/>
  <c r="S57" i="3"/>
  <c r="R60" i="3"/>
  <c r="Q62" i="3"/>
  <c r="R63" i="3"/>
  <c r="S64" i="3"/>
  <c r="Q66" i="3"/>
  <c r="R67" i="3"/>
  <c r="S68" i="3"/>
  <c r="Q70" i="3"/>
  <c r="R71" i="3"/>
  <c r="S72" i="3"/>
  <c r="Q74" i="3"/>
  <c r="R75" i="3"/>
  <c r="S76" i="3"/>
  <c r="Q78" i="3"/>
  <c r="R79" i="3"/>
  <c r="S80" i="3"/>
  <c r="S20" i="3"/>
  <c r="R23" i="3"/>
  <c r="Q26" i="3"/>
  <c r="S28" i="3"/>
  <c r="R31" i="3"/>
  <c r="Q34" i="3"/>
  <c r="S36" i="3"/>
  <c r="R39" i="3"/>
  <c r="Q42" i="3"/>
  <c r="S44" i="3"/>
  <c r="R48" i="3"/>
  <c r="Q51" i="3"/>
  <c r="S53" i="3"/>
  <c r="R56" i="3"/>
  <c r="Q59" i="3"/>
  <c r="R61" i="3"/>
  <c r="S62" i="3"/>
  <c r="Q64" i="3"/>
  <c r="R65" i="3"/>
  <c r="S66" i="3"/>
  <c r="Q68" i="3"/>
  <c r="R69" i="3"/>
  <c r="S70" i="3"/>
  <c r="Q72" i="3"/>
  <c r="R73" i="3"/>
  <c r="S74" i="3"/>
  <c r="Q76" i="3"/>
  <c r="R77" i="3"/>
  <c r="S78" i="3"/>
  <c r="Q80" i="3"/>
  <c r="R47" i="3"/>
  <c r="B215" i="3"/>
  <c r="D215" i="3"/>
  <c r="C216" i="3"/>
  <c r="B217" i="3"/>
  <c r="D217" i="3"/>
  <c r="C218" i="3"/>
  <c r="B219" i="3"/>
  <c r="D219" i="3"/>
  <c r="C220" i="3"/>
  <c r="B221" i="3"/>
  <c r="D221" i="3"/>
  <c r="C222" i="3"/>
  <c r="B223" i="3"/>
  <c r="D223" i="3"/>
  <c r="C224" i="3"/>
  <c r="D214" i="3"/>
  <c r="B214" i="3"/>
  <c r="C195" i="3"/>
  <c r="B196" i="3"/>
  <c r="D196" i="3"/>
  <c r="C197" i="3"/>
  <c r="B198" i="3"/>
  <c r="D198" i="3"/>
  <c r="C199" i="3"/>
  <c r="B200" i="3"/>
  <c r="D200" i="3"/>
  <c r="C201" i="3"/>
  <c r="B202" i="3"/>
  <c r="D202" i="3"/>
  <c r="C203" i="3"/>
  <c r="B204" i="3"/>
  <c r="D204" i="3"/>
  <c r="C205" i="3"/>
  <c r="B206" i="3"/>
  <c r="D206" i="3"/>
  <c r="C207" i="3"/>
  <c r="B208" i="3"/>
  <c r="D208" i="3"/>
  <c r="C209" i="3"/>
  <c r="B210" i="3"/>
  <c r="D210" i="3"/>
  <c r="C211" i="3"/>
  <c r="B212" i="3"/>
  <c r="D212" i="3"/>
  <c r="C213" i="3"/>
  <c r="D194" i="3"/>
  <c r="B194" i="3"/>
  <c r="C215" i="3"/>
  <c r="B216" i="3"/>
  <c r="D216" i="3"/>
  <c r="C217" i="3"/>
  <c r="B218" i="3"/>
  <c r="D218" i="3"/>
  <c r="C219" i="3"/>
  <c r="B220" i="3"/>
  <c r="D220" i="3"/>
  <c r="C221" i="3"/>
  <c r="B222" i="3"/>
  <c r="D222" i="3"/>
  <c r="C223" i="3"/>
  <c r="B224" i="3"/>
  <c r="D224" i="3"/>
  <c r="C214" i="3"/>
  <c r="B195" i="3"/>
  <c r="D195" i="3"/>
  <c r="C196" i="3"/>
  <c r="B197" i="3"/>
  <c r="D197" i="3"/>
  <c r="C198" i="3"/>
  <c r="B199" i="3"/>
  <c r="D199" i="3"/>
  <c r="C200" i="3"/>
  <c r="B201" i="3"/>
  <c r="D201" i="3"/>
  <c r="C202" i="3"/>
  <c r="B203" i="3"/>
  <c r="D203" i="3"/>
  <c r="C204" i="3"/>
  <c r="B205" i="3"/>
  <c r="D205" i="3"/>
  <c r="C206" i="3"/>
  <c r="B207" i="3"/>
  <c r="D207" i="3"/>
  <c r="C208" i="3"/>
  <c r="B209" i="3"/>
  <c r="D209" i="3"/>
  <c r="C210" i="3"/>
  <c r="B211" i="3"/>
  <c r="D211" i="3"/>
  <c r="C212" i="3"/>
  <c r="B213" i="3"/>
  <c r="D213" i="3"/>
  <c r="C194" i="3"/>
  <c r="B142" i="3"/>
  <c r="D142" i="3"/>
  <c r="C143" i="3"/>
  <c r="B144" i="3"/>
  <c r="D144" i="3"/>
  <c r="C145" i="3"/>
  <c r="B146" i="3"/>
  <c r="D146" i="3"/>
  <c r="C147" i="3"/>
  <c r="B148" i="3"/>
  <c r="D148" i="3"/>
  <c r="C149" i="3"/>
  <c r="B150" i="3"/>
  <c r="D150" i="3"/>
  <c r="C151" i="3"/>
  <c r="B152" i="3"/>
  <c r="D152" i="3"/>
  <c r="C153" i="3"/>
  <c r="B154" i="3"/>
  <c r="D154" i="3"/>
  <c r="C155" i="3"/>
  <c r="B156" i="3"/>
  <c r="D156" i="3"/>
  <c r="C157" i="3"/>
  <c r="B158" i="3"/>
  <c r="D158" i="3"/>
  <c r="C159" i="3"/>
  <c r="B160" i="3"/>
  <c r="D160" i="3"/>
  <c r="C161" i="3"/>
  <c r="B162" i="3"/>
  <c r="D162" i="3"/>
  <c r="C163" i="3"/>
  <c r="B164" i="3"/>
  <c r="D164" i="3"/>
  <c r="C165" i="3"/>
  <c r="B166" i="3"/>
  <c r="D166" i="3"/>
  <c r="C167" i="3"/>
  <c r="B168" i="3"/>
  <c r="D168" i="3"/>
  <c r="C169" i="3"/>
  <c r="B170" i="3"/>
  <c r="D170" i="3"/>
  <c r="C171" i="3"/>
  <c r="B172" i="3"/>
  <c r="D172" i="3"/>
  <c r="C173" i="3"/>
  <c r="B174" i="3"/>
  <c r="D174" i="3"/>
  <c r="C175" i="3"/>
  <c r="B176" i="3"/>
  <c r="D176" i="3"/>
  <c r="C177" i="3"/>
  <c r="B178" i="3"/>
  <c r="D178" i="3"/>
  <c r="C179" i="3"/>
  <c r="B180" i="3"/>
  <c r="D180" i="3"/>
  <c r="C181" i="3"/>
  <c r="B182" i="3"/>
  <c r="D182" i="3"/>
  <c r="C183" i="3"/>
  <c r="B184" i="3"/>
  <c r="D184" i="3"/>
  <c r="C185" i="3"/>
  <c r="B186" i="3"/>
  <c r="D186" i="3"/>
  <c r="C187" i="3"/>
  <c r="B188" i="3"/>
  <c r="D188" i="3"/>
  <c r="C189" i="3"/>
  <c r="B190" i="3"/>
  <c r="D190" i="3"/>
  <c r="C191" i="3"/>
  <c r="B192" i="3"/>
  <c r="D192" i="3"/>
  <c r="C193" i="3"/>
  <c r="D141" i="3"/>
  <c r="B141" i="3"/>
  <c r="C142" i="3"/>
  <c r="B143" i="3"/>
  <c r="D143" i="3"/>
  <c r="C144" i="3"/>
  <c r="B145" i="3"/>
  <c r="D145" i="3"/>
  <c r="C146" i="3"/>
  <c r="B147" i="3"/>
  <c r="D147" i="3"/>
  <c r="C148" i="3"/>
  <c r="B149" i="3"/>
  <c r="D149" i="3"/>
  <c r="C150" i="3"/>
  <c r="B151" i="3"/>
  <c r="D151" i="3"/>
  <c r="C152" i="3"/>
  <c r="B153" i="3"/>
  <c r="D153" i="3"/>
  <c r="C154" i="3"/>
  <c r="B155" i="3"/>
  <c r="D155" i="3"/>
  <c r="C156" i="3"/>
  <c r="B157" i="3"/>
  <c r="D157" i="3"/>
  <c r="C158" i="3"/>
  <c r="B159" i="3"/>
  <c r="D159" i="3"/>
  <c r="C160" i="3"/>
  <c r="B161" i="3"/>
  <c r="D161" i="3"/>
  <c r="C162" i="3"/>
  <c r="B163" i="3"/>
  <c r="D163" i="3"/>
  <c r="C164" i="3"/>
  <c r="B165" i="3"/>
  <c r="D165" i="3"/>
  <c r="C166" i="3"/>
  <c r="B167" i="3"/>
  <c r="D167" i="3"/>
  <c r="C168" i="3"/>
  <c r="B169" i="3"/>
  <c r="D169" i="3"/>
  <c r="C170" i="3"/>
  <c r="B171" i="3"/>
  <c r="D171" i="3"/>
  <c r="C172" i="3"/>
  <c r="B173" i="3"/>
  <c r="D173" i="3"/>
  <c r="C174" i="3"/>
  <c r="B175" i="3"/>
  <c r="D175" i="3"/>
  <c r="C176" i="3"/>
  <c r="B177" i="3"/>
  <c r="D177" i="3"/>
  <c r="C178" i="3"/>
  <c r="B179" i="3"/>
  <c r="D179" i="3"/>
  <c r="C180" i="3"/>
  <c r="B181" i="3"/>
  <c r="D181" i="3"/>
  <c r="C182" i="3"/>
  <c r="B183" i="3"/>
  <c r="D183" i="3"/>
  <c r="C184" i="3"/>
  <c r="B185" i="3"/>
  <c r="D185" i="3"/>
  <c r="C186" i="3"/>
  <c r="B187" i="3"/>
  <c r="D187" i="3"/>
  <c r="C188" i="3"/>
  <c r="B189" i="3"/>
  <c r="D189" i="3"/>
  <c r="C190" i="3"/>
  <c r="B191" i="3"/>
  <c r="D191" i="3"/>
  <c r="C192" i="3"/>
  <c r="B193" i="3"/>
  <c r="D193" i="3"/>
  <c r="C141" i="3"/>
  <c r="B81" i="3"/>
  <c r="C8" i="3"/>
  <c r="B9" i="3"/>
  <c r="D9" i="3"/>
  <c r="C10" i="3"/>
  <c r="B11" i="3"/>
  <c r="D11" i="3"/>
  <c r="C12" i="3"/>
  <c r="B13" i="3"/>
  <c r="D13" i="3"/>
  <c r="C14" i="3"/>
  <c r="B15" i="3"/>
  <c r="D15" i="3"/>
  <c r="C16" i="3"/>
  <c r="B17" i="3"/>
  <c r="D17" i="3"/>
  <c r="C18" i="3"/>
  <c r="B19" i="3"/>
  <c r="D19" i="3"/>
  <c r="C20" i="3"/>
  <c r="B21" i="3"/>
  <c r="D21" i="3"/>
  <c r="C22" i="3"/>
  <c r="B23" i="3"/>
  <c r="D23" i="3"/>
  <c r="C24" i="3"/>
  <c r="B25" i="3"/>
  <c r="D25" i="3"/>
  <c r="C26" i="3"/>
  <c r="B27" i="3"/>
  <c r="D27" i="3"/>
  <c r="C28" i="3"/>
  <c r="B29" i="3"/>
  <c r="D29" i="3"/>
  <c r="C30" i="3"/>
  <c r="B31" i="3"/>
  <c r="D31" i="3"/>
  <c r="C32" i="3"/>
  <c r="B33" i="3"/>
  <c r="D33" i="3"/>
  <c r="C34" i="3"/>
  <c r="B35" i="3"/>
  <c r="D35" i="3"/>
  <c r="C36" i="3"/>
  <c r="B37" i="3"/>
  <c r="D37" i="3"/>
  <c r="C38" i="3"/>
  <c r="B39" i="3"/>
  <c r="D39" i="3"/>
  <c r="C40" i="3"/>
  <c r="B41" i="3"/>
  <c r="D41" i="3"/>
  <c r="C42" i="3"/>
  <c r="B43" i="3"/>
  <c r="D43" i="3"/>
  <c r="C44" i="3"/>
  <c r="B45" i="3"/>
  <c r="D45" i="3"/>
  <c r="C46" i="3"/>
  <c r="B47" i="3"/>
  <c r="D47" i="3"/>
  <c r="C48" i="3"/>
  <c r="B49" i="3"/>
  <c r="D49" i="3"/>
  <c r="C50" i="3"/>
  <c r="B51" i="3"/>
  <c r="D51" i="3"/>
  <c r="C52" i="3"/>
  <c r="B53" i="3"/>
  <c r="D53" i="3"/>
  <c r="C54" i="3"/>
  <c r="B55" i="3"/>
  <c r="D55" i="3"/>
  <c r="C56" i="3"/>
  <c r="B57" i="3"/>
  <c r="D57" i="3"/>
  <c r="C58" i="3"/>
  <c r="B59" i="3"/>
  <c r="D59" i="3"/>
  <c r="C60" i="3"/>
  <c r="B61" i="3"/>
  <c r="D61" i="3"/>
  <c r="C62" i="3"/>
  <c r="B63" i="3"/>
  <c r="D63" i="3"/>
  <c r="C64" i="3"/>
  <c r="B65" i="3"/>
  <c r="D65" i="3"/>
  <c r="C66" i="3"/>
  <c r="B67" i="3"/>
  <c r="D67" i="3"/>
  <c r="C68" i="3"/>
  <c r="B69" i="3"/>
  <c r="D69" i="3"/>
  <c r="C70" i="3"/>
  <c r="B71" i="3"/>
  <c r="D71" i="3"/>
  <c r="C72" i="3"/>
  <c r="B73" i="3"/>
  <c r="D73" i="3"/>
  <c r="C74" i="3"/>
  <c r="B75" i="3"/>
  <c r="D75" i="3"/>
  <c r="C76" i="3"/>
  <c r="B77" i="3"/>
  <c r="D77" i="3"/>
  <c r="C78" i="3"/>
  <c r="B79" i="3"/>
  <c r="D79" i="3"/>
  <c r="C80" i="3"/>
  <c r="D7" i="3"/>
  <c r="B7" i="3"/>
  <c r="B8" i="3"/>
  <c r="D8" i="3"/>
  <c r="C9" i="3"/>
  <c r="B10" i="3"/>
  <c r="D10" i="3"/>
  <c r="C11" i="3"/>
  <c r="B12" i="3"/>
  <c r="D12" i="3"/>
  <c r="C13" i="3"/>
  <c r="B14" i="3"/>
  <c r="D14" i="3"/>
  <c r="C15" i="3"/>
  <c r="B16" i="3"/>
  <c r="D16" i="3"/>
  <c r="C17" i="3"/>
  <c r="B18" i="3"/>
  <c r="D18" i="3"/>
  <c r="C19" i="3"/>
  <c r="B20" i="3"/>
  <c r="D20" i="3"/>
  <c r="C21" i="3"/>
  <c r="B22" i="3"/>
  <c r="D22" i="3"/>
  <c r="C23" i="3"/>
  <c r="B24" i="3"/>
  <c r="D24" i="3"/>
  <c r="C25" i="3"/>
  <c r="B26" i="3"/>
  <c r="D26" i="3"/>
  <c r="C27" i="3"/>
  <c r="B28" i="3"/>
  <c r="D28" i="3"/>
  <c r="C29" i="3"/>
  <c r="B30" i="3"/>
  <c r="D30" i="3"/>
  <c r="C31" i="3"/>
  <c r="B32" i="3"/>
  <c r="D32" i="3"/>
  <c r="C33" i="3"/>
  <c r="B34" i="3"/>
  <c r="D34" i="3"/>
  <c r="C35" i="3"/>
  <c r="B36" i="3"/>
  <c r="D36" i="3"/>
  <c r="C37" i="3"/>
  <c r="B38" i="3"/>
  <c r="D38" i="3"/>
  <c r="C39" i="3"/>
  <c r="B40" i="3"/>
  <c r="D40" i="3"/>
  <c r="C41" i="3"/>
  <c r="B42" i="3"/>
  <c r="D42" i="3"/>
  <c r="C43" i="3"/>
  <c r="B44" i="3"/>
  <c r="D44" i="3"/>
  <c r="C45" i="3"/>
  <c r="B46" i="3"/>
  <c r="D46" i="3"/>
  <c r="C47" i="3"/>
  <c r="B48" i="3"/>
  <c r="D48" i="3"/>
  <c r="C49" i="3"/>
  <c r="B50" i="3"/>
  <c r="D50" i="3"/>
  <c r="C51" i="3"/>
  <c r="B52" i="3"/>
  <c r="D52" i="3"/>
  <c r="C53" i="3"/>
  <c r="B54" i="3"/>
  <c r="D54" i="3"/>
  <c r="C55" i="3"/>
  <c r="B56" i="3"/>
  <c r="D56" i="3"/>
  <c r="C57" i="3"/>
  <c r="B58" i="3"/>
  <c r="D58" i="3"/>
  <c r="C59" i="3"/>
  <c r="B60" i="3"/>
  <c r="D60" i="3"/>
  <c r="C61" i="3"/>
  <c r="B62" i="3"/>
  <c r="D62" i="3"/>
  <c r="C63" i="3"/>
  <c r="B64" i="3"/>
  <c r="D64" i="3"/>
  <c r="C65" i="3"/>
  <c r="B66" i="3"/>
  <c r="D66" i="3"/>
  <c r="C67" i="3"/>
  <c r="B68" i="3"/>
  <c r="D68" i="3"/>
  <c r="C69" i="3"/>
  <c r="B70" i="3"/>
  <c r="D70" i="3"/>
  <c r="C71" i="3"/>
  <c r="B72" i="3"/>
  <c r="D72" i="3"/>
  <c r="C73" i="3"/>
  <c r="B74" i="3"/>
  <c r="D74" i="3"/>
  <c r="C75" i="3"/>
  <c r="B76" i="3"/>
  <c r="D76" i="3"/>
  <c r="C77" i="3"/>
  <c r="B78" i="3"/>
  <c r="D78" i="3"/>
  <c r="C79" i="3"/>
  <c r="B80" i="3"/>
  <c r="D80" i="3"/>
  <c r="C7" i="3"/>
  <c r="O215" i="3"/>
  <c r="N216" i="3"/>
  <c r="P216" i="3"/>
  <c r="O217" i="3"/>
  <c r="N218" i="3"/>
  <c r="P218" i="3"/>
  <c r="O219" i="3"/>
  <c r="N220" i="3"/>
  <c r="P220" i="3"/>
  <c r="O221" i="3"/>
  <c r="N222" i="3"/>
  <c r="P222" i="3"/>
  <c r="O223" i="3"/>
  <c r="N224" i="3"/>
  <c r="P224" i="3"/>
  <c r="O214" i="3"/>
  <c r="N195" i="3"/>
  <c r="P195" i="3"/>
  <c r="O196" i="3"/>
  <c r="N197" i="3"/>
  <c r="P197" i="3"/>
  <c r="O198" i="3"/>
  <c r="N199" i="3"/>
  <c r="P199" i="3"/>
  <c r="O200" i="3"/>
  <c r="N201" i="3"/>
  <c r="P201" i="3"/>
  <c r="O202" i="3"/>
  <c r="N203" i="3"/>
  <c r="P203" i="3"/>
  <c r="O204" i="3"/>
  <c r="N205" i="3"/>
  <c r="P205" i="3"/>
  <c r="O206" i="3"/>
  <c r="N207" i="3"/>
  <c r="P207" i="3"/>
  <c r="O208" i="3"/>
  <c r="N209" i="3"/>
  <c r="P209" i="3"/>
  <c r="O210" i="3"/>
  <c r="N211" i="3"/>
  <c r="P211" i="3"/>
  <c r="O212" i="3"/>
  <c r="N213" i="3"/>
  <c r="P213" i="3"/>
  <c r="N194" i="3"/>
  <c r="N215" i="3"/>
  <c r="P215" i="3"/>
  <c r="O216" i="3"/>
  <c r="N217" i="3"/>
  <c r="P217" i="3"/>
  <c r="O218" i="3"/>
  <c r="N219" i="3"/>
  <c r="P219" i="3"/>
  <c r="O220" i="3"/>
  <c r="N221" i="3"/>
  <c r="P221" i="3"/>
  <c r="O222" i="3"/>
  <c r="N223" i="3"/>
  <c r="P223" i="3"/>
  <c r="O224" i="3"/>
  <c r="P214" i="3"/>
  <c r="N214" i="3"/>
  <c r="O195" i="3"/>
  <c r="N196" i="3"/>
  <c r="P196" i="3"/>
  <c r="O197" i="3"/>
  <c r="N198" i="3"/>
  <c r="P198" i="3"/>
  <c r="O199" i="3"/>
  <c r="N200" i="3"/>
  <c r="P200" i="3"/>
  <c r="O201" i="3"/>
  <c r="N202" i="3"/>
  <c r="P202" i="3"/>
  <c r="O203" i="3"/>
  <c r="N204" i="3"/>
  <c r="P204" i="3"/>
  <c r="O205" i="3"/>
  <c r="N206" i="3"/>
  <c r="P206" i="3"/>
  <c r="O207" i="3"/>
  <c r="N208" i="3"/>
  <c r="P208" i="3"/>
  <c r="O209" i="3"/>
  <c r="P210" i="3"/>
  <c r="N212" i="3"/>
  <c r="O213" i="3"/>
  <c r="N210" i="3"/>
  <c r="O211" i="3"/>
  <c r="P212" i="3"/>
  <c r="P194" i="3"/>
  <c r="O142" i="3"/>
  <c r="N143" i="3"/>
  <c r="P143" i="3"/>
  <c r="O144" i="3"/>
  <c r="N145" i="3"/>
  <c r="P145" i="3"/>
  <c r="O146" i="3"/>
  <c r="N147" i="3"/>
  <c r="P147" i="3"/>
  <c r="O148" i="3"/>
  <c r="N149" i="3"/>
  <c r="P149" i="3"/>
  <c r="O150" i="3"/>
  <c r="N151" i="3"/>
  <c r="P151" i="3"/>
  <c r="O152" i="3"/>
  <c r="N153" i="3"/>
  <c r="P153" i="3"/>
  <c r="O154" i="3"/>
  <c r="N155" i="3"/>
  <c r="P155" i="3"/>
  <c r="O156" i="3"/>
  <c r="N157" i="3"/>
  <c r="P157" i="3"/>
  <c r="O158" i="3"/>
  <c r="N159" i="3"/>
  <c r="P159" i="3"/>
  <c r="O160" i="3"/>
  <c r="N161" i="3"/>
  <c r="P161" i="3"/>
  <c r="O162" i="3"/>
  <c r="N163" i="3"/>
  <c r="P163" i="3"/>
  <c r="O164" i="3"/>
  <c r="N165" i="3"/>
  <c r="P165" i="3"/>
  <c r="O166" i="3"/>
  <c r="N167" i="3"/>
  <c r="P167" i="3"/>
  <c r="O168" i="3"/>
  <c r="N169" i="3"/>
  <c r="P169" i="3"/>
  <c r="O170" i="3"/>
  <c r="N171" i="3"/>
  <c r="P171" i="3"/>
  <c r="O172" i="3"/>
  <c r="N173" i="3"/>
  <c r="P173" i="3"/>
  <c r="O174" i="3"/>
  <c r="N175" i="3"/>
  <c r="P175" i="3"/>
  <c r="O176" i="3"/>
  <c r="N177" i="3"/>
  <c r="P177" i="3"/>
  <c r="O178" i="3"/>
  <c r="N179" i="3"/>
  <c r="P179" i="3"/>
  <c r="O180" i="3"/>
  <c r="N181" i="3"/>
  <c r="P181" i="3"/>
  <c r="O182" i="3"/>
  <c r="N183" i="3"/>
  <c r="P183" i="3"/>
  <c r="O184" i="3"/>
  <c r="N185" i="3"/>
  <c r="P185" i="3"/>
  <c r="O186" i="3"/>
  <c r="N187" i="3"/>
  <c r="P187" i="3"/>
  <c r="O188" i="3"/>
  <c r="N189" i="3"/>
  <c r="P189" i="3"/>
  <c r="O190" i="3"/>
  <c r="N191" i="3"/>
  <c r="P191" i="3"/>
  <c r="O192" i="3"/>
  <c r="N193" i="3"/>
  <c r="P193" i="3"/>
  <c r="O8" i="3"/>
  <c r="O10" i="3"/>
  <c r="O12" i="3"/>
  <c r="O14" i="3"/>
  <c r="O16" i="3"/>
  <c r="O18" i="3"/>
  <c r="O20" i="3"/>
  <c r="O22" i="3"/>
  <c r="O24" i="3"/>
  <c r="O26" i="3"/>
  <c r="O28" i="3"/>
  <c r="O30" i="3"/>
  <c r="O32" i="3"/>
  <c r="O34" i="3"/>
  <c r="O36" i="3"/>
  <c r="O38" i="3"/>
  <c r="O40" i="3"/>
  <c r="O42" i="3"/>
  <c r="O44" i="3"/>
  <c r="O46" i="3"/>
  <c r="O48" i="3"/>
  <c r="O50" i="3"/>
  <c r="O52" i="3"/>
  <c r="O54" i="3"/>
  <c r="O56" i="3"/>
  <c r="O58" i="3"/>
  <c r="O60" i="3"/>
  <c r="O62" i="3"/>
  <c r="O64" i="3"/>
  <c r="O66" i="3"/>
  <c r="O68" i="3"/>
  <c r="O70" i="3"/>
  <c r="O72" i="3"/>
  <c r="O74" i="3"/>
  <c r="O76" i="3"/>
  <c r="O78" i="3"/>
  <c r="O80" i="3"/>
  <c r="O82" i="3"/>
  <c r="O84" i="3"/>
  <c r="O86" i="3"/>
  <c r="O88" i="3"/>
  <c r="O90" i="3"/>
  <c r="O92" i="3"/>
  <c r="O94" i="3"/>
  <c r="O96" i="3"/>
  <c r="O98" i="3"/>
  <c r="O100" i="3"/>
  <c r="O102" i="3"/>
  <c r="O104" i="3"/>
  <c r="O106" i="3"/>
  <c r="O108" i="3"/>
  <c r="O110" i="3"/>
  <c r="O112" i="3"/>
  <c r="O114" i="3"/>
  <c r="O116" i="3"/>
  <c r="O118" i="3"/>
  <c r="O120" i="3"/>
  <c r="O122" i="3"/>
  <c r="O124" i="3"/>
  <c r="O126" i="3"/>
  <c r="O128" i="3"/>
  <c r="O130" i="3"/>
  <c r="O132" i="3"/>
  <c r="O134" i="3"/>
  <c r="O136" i="3"/>
  <c r="O138" i="3"/>
  <c r="O140" i="3"/>
  <c r="O194" i="3"/>
  <c r="N141" i="3"/>
  <c r="N142" i="3"/>
  <c r="P142" i="3"/>
  <c r="O143" i="3"/>
  <c r="N144" i="3"/>
  <c r="P144" i="3"/>
  <c r="O145" i="3"/>
  <c r="N146" i="3"/>
  <c r="P146" i="3"/>
  <c r="O147" i="3"/>
  <c r="N148" i="3"/>
  <c r="P148" i="3"/>
  <c r="O149" i="3"/>
  <c r="N150" i="3"/>
  <c r="P150" i="3"/>
  <c r="O151" i="3"/>
  <c r="N152" i="3"/>
  <c r="P152" i="3"/>
  <c r="O153" i="3"/>
  <c r="N154" i="3"/>
  <c r="P154" i="3"/>
  <c r="O155" i="3"/>
  <c r="N156" i="3"/>
  <c r="P156" i="3"/>
  <c r="O157" i="3"/>
  <c r="P158" i="3"/>
  <c r="N160" i="3"/>
  <c r="O161" i="3"/>
  <c r="P162" i="3"/>
  <c r="N164" i="3"/>
  <c r="O165" i="3"/>
  <c r="P166" i="3"/>
  <c r="N168" i="3"/>
  <c r="O169" i="3"/>
  <c r="P170" i="3"/>
  <c r="N172" i="3"/>
  <c r="O173" i="3"/>
  <c r="P174" i="3"/>
  <c r="N176" i="3"/>
  <c r="O177" i="3"/>
  <c r="P178" i="3"/>
  <c r="N180" i="3"/>
  <c r="O181" i="3"/>
  <c r="P182" i="3"/>
  <c r="N184" i="3"/>
  <c r="O185" i="3"/>
  <c r="P186" i="3"/>
  <c r="N188" i="3"/>
  <c r="O189" i="3"/>
  <c r="P190" i="3"/>
  <c r="N192" i="3"/>
  <c r="O193" i="3"/>
  <c r="O9" i="3"/>
  <c r="O13" i="3"/>
  <c r="O17" i="3"/>
  <c r="O21" i="3"/>
  <c r="O25" i="3"/>
  <c r="O29" i="3"/>
  <c r="O33" i="3"/>
  <c r="O37" i="3"/>
  <c r="O41" i="3"/>
  <c r="O45" i="3"/>
  <c r="O49" i="3"/>
  <c r="O53" i="3"/>
  <c r="O57" i="3"/>
  <c r="O61" i="3"/>
  <c r="O65" i="3"/>
  <c r="O69" i="3"/>
  <c r="O73" i="3"/>
  <c r="O77" i="3"/>
  <c r="O81" i="3"/>
  <c r="O85" i="3"/>
  <c r="O89" i="3"/>
  <c r="O93" i="3"/>
  <c r="O97" i="3"/>
  <c r="O101" i="3"/>
  <c r="O105" i="3"/>
  <c r="O109" i="3"/>
  <c r="O113" i="3"/>
  <c r="O117" i="3"/>
  <c r="O121" i="3"/>
  <c r="O125" i="3"/>
  <c r="O129" i="3"/>
  <c r="O133" i="3"/>
  <c r="O137" i="3"/>
  <c r="O141" i="3"/>
  <c r="N158" i="3"/>
  <c r="O159" i="3"/>
  <c r="P160" i="3"/>
  <c r="N162" i="3"/>
  <c r="O163" i="3"/>
  <c r="P164" i="3"/>
  <c r="N166" i="3"/>
  <c r="O167" i="3"/>
  <c r="P168" i="3"/>
  <c r="N170" i="3"/>
  <c r="O171" i="3"/>
  <c r="P172" i="3"/>
  <c r="N174" i="3"/>
  <c r="O175" i="3"/>
  <c r="P176" i="3"/>
  <c r="N178" i="3"/>
  <c r="O179" i="3"/>
  <c r="P180" i="3"/>
  <c r="N182" i="3"/>
  <c r="O183" i="3"/>
  <c r="P184" i="3"/>
  <c r="N186" i="3"/>
  <c r="O187" i="3"/>
  <c r="N190" i="3"/>
  <c r="P192" i="3"/>
  <c r="O11" i="3"/>
  <c r="O19" i="3"/>
  <c r="O27" i="3"/>
  <c r="O35" i="3"/>
  <c r="O43" i="3"/>
  <c r="O51" i="3"/>
  <c r="O59" i="3"/>
  <c r="O67" i="3"/>
  <c r="O75" i="3"/>
  <c r="O83" i="3"/>
  <c r="O91" i="3"/>
  <c r="O99" i="3"/>
  <c r="O107" i="3"/>
  <c r="O115" i="3"/>
  <c r="O123" i="3"/>
  <c r="O131" i="3"/>
  <c r="O139" i="3"/>
  <c r="P188" i="3"/>
  <c r="O191" i="3"/>
  <c r="P141" i="3"/>
  <c r="O15" i="3"/>
  <c r="O23" i="3"/>
  <c r="O31" i="3"/>
  <c r="O39" i="3"/>
  <c r="O47" i="3"/>
  <c r="O55" i="3"/>
  <c r="O63" i="3"/>
  <c r="O71" i="3"/>
  <c r="O79" i="3"/>
  <c r="O87" i="3"/>
  <c r="O95" i="3"/>
  <c r="O103" i="3"/>
  <c r="O111" i="3"/>
  <c r="O119" i="3"/>
  <c r="O127" i="3"/>
  <c r="O135" i="3"/>
  <c r="O7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P81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N7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N81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P7" i="3"/>
  <c r="K215" i="3"/>
  <c r="M215" i="3"/>
  <c r="L216" i="3"/>
  <c r="K217" i="3"/>
  <c r="M217" i="3"/>
  <c r="L218" i="3"/>
  <c r="K219" i="3"/>
  <c r="M219" i="3"/>
  <c r="L220" i="3"/>
  <c r="K221" i="3"/>
  <c r="M221" i="3"/>
  <c r="L222" i="3"/>
  <c r="K223" i="3"/>
  <c r="M223" i="3"/>
  <c r="L224" i="3"/>
  <c r="M214" i="3"/>
  <c r="K214" i="3"/>
  <c r="K195" i="3"/>
  <c r="M195" i="3"/>
  <c r="L196" i="3"/>
  <c r="K197" i="3"/>
  <c r="M197" i="3"/>
  <c r="L198" i="3"/>
  <c r="K199" i="3"/>
  <c r="M199" i="3"/>
  <c r="L200" i="3"/>
  <c r="K201" i="3"/>
  <c r="M201" i="3"/>
  <c r="L202" i="3"/>
  <c r="K203" i="3"/>
  <c r="M203" i="3"/>
  <c r="L204" i="3"/>
  <c r="K205" i="3"/>
  <c r="M205" i="3"/>
  <c r="L206" i="3"/>
  <c r="K207" i="3"/>
  <c r="M207" i="3"/>
  <c r="L208" i="3"/>
  <c r="K209" i="3"/>
  <c r="M209" i="3"/>
  <c r="L210" i="3"/>
  <c r="K211" i="3"/>
  <c r="M211" i="3"/>
  <c r="L212" i="3"/>
  <c r="K213" i="3"/>
  <c r="M213" i="3"/>
  <c r="L194" i="3"/>
  <c r="L215" i="3"/>
  <c r="K216" i="3"/>
  <c r="M216" i="3"/>
  <c r="L217" i="3"/>
  <c r="K218" i="3"/>
  <c r="M218" i="3"/>
  <c r="L219" i="3"/>
  <c r="K220" i="3"/>
  <c r="M220" i="3"/>
  <c r="L221" i="3"/>
  <c r="K222" i="3"/>
  <c r="M222" i="3"/>
  <c r="L223" i="3"/>
  <c r="K224" i="3"/>
  <c r="M224" i="3"/>
  <c r="L214" i="3"/>
  <c r="L195" i="3"/>
  <c r="K196" i="3"/>
  <c r="M196" i="3"/>
  <c r="L197" i="3"/>
  <c r="K198" i="3"/>
  <c r="M198" i="3"/>
  <c r="L199" i="3"/>
  <c r="K200" i="3"/>
  <c r="M200" i="3"/>
  <c r="L201" i="3"/>
  <c r="K202" i="3"/>
  <c r="M202" i="3"/>
  <c r="L203" i="3"/>
  <c r="K204" i="3"/>
  <c r="M204" i="3"/>
  <c r="L205" i="3"/>
  <c r="K206" i="3"/>
  <c r="M206" i="3"/>
  <c r="L207" i="3"/>
  <c r="K208" i="3"/>
  <c r="M208" i="3"/>
  <c r="L209" i="3"/>
  <c r="K210" i="3"/>
  <c r="L211" i="3"/>
  <c r="M212" i="3"/>
  <c r="M194" i="3"/>
  <c r="M210" i="3"/>
  <c r="K212" i="3"/>
  <c r="L213" i="3"/>
  <c r="K194" i="3"/>
  <c r="K142" i="3"/>
  <c r="M142" i="3"/>
  <c r="L143" i="3"/>
  <c r="K144" i="3"/>
  <c r="M144" i="3"/>
  <c r="L145" i="3"/>
  <c r="K146" i="3"/>
  <c r="M146" i="3"/>
  <c r="L147" i="3"/>
  <c r="K148" i="3"/>
  <c r="M148" i="3"/>
  <c r="L149" i="3"/>
  <c r="K150" i="3"/>
  <c r="M150" i="3"/>
  <c r="L151" i="3"/>
  <c r="K152" i="3"/>
  <c r="M152" i="3"/>
  <c r="L153" i="3"/>
  <c r="K154" i="3"/>
  <c r="M154" i="3"/>
  <c r="L155" i="3"/>
  <c r="K156" i="3"/>
  <c r="M156" i="3"/>
  <c r="L157" i="3"/>
  <c r="K158" i="3"/>
  <c r="M158" i="3"/>
  <c r="L159" i="3"/>
  <c r="K160" i="3"/>
  <c r="M160" i="3"/>
  <c r="L161" i="3"/>
  <c r="K162" i="3"/>
  <c r="M162" i="3"/>
  <c r="L163" i="3"/>
  <c r="K164" i="3"/>
  <c r="M164" i="3"/>
  <c r="L165" i="3"/>
  <c r="K166" i="3"/>
  <c r="M166" i="3"/>
  <c r="L167" i="3"/>
  <c r="K168" i="3"/>
  <c r="M168" i="3"/>
  <c r="L169" i="3"/>
  <c r="K170" i="3"/>
  <c r="M170" i="3"/>
  <c r="L171" i="3"/>
  <c r="K172" i="3"/>
  <c r="M172" i="3"/>
  <c r="L173" i="3"/>
  <c r="K174" i="3"/>
  <c r="M174" i="3"/>
  <c r="L175" i="3"/>
  <c r="K176" i="3"/>
  <c r="M176" i="3"/>
  <c r="L177" i="3"/>
  <c r="K178" i="3"/>
  <c r="M178" i="3"/>
  <c r="L179" i="3"/>
  <c r="K180" i="3"/>
  <c r="M180" i="3"/>
  <c r="L181" i="3"/>
  <c r="K182" i="3"/>
  <c r="M182" i="3"/>
  <c r="L183" i="3"/>
  <c r="K184" i="3"/>
  <c r="M184" i="3"/>
  <c r="L185" i="3"/>
  <c r="K186" i="3"/>
  <c r="M186" i="3"/>
  <c r="L187" i="3"/>
  <c r="K188" i="3"/>
  <c r="M188" i="3"/>
  <c r="L189" i="3"/>
  <c r="K190" i="3"/>
  <c r="M190" i="3"/>
  <c r="L191" i="3"/>
  <c r="K192" i="3"/>
  <c r="M192" i="3"/>
  <c r="L193" i="3"/>
  <c r="M141" i="3"/>
  <c r="K141" i="3"/>
  <c r="L142" i="3"/>
  <c r="K143" i="3"/>
  <c r="M143" i="3"/>
  <c r="L144" i="3"/>
  <c r="K145" i="3"/>
  <c r="L146" i="3"/>
  <c r="M147" i="3"/>
  <c r="K149" i="3"/>
  <c r="L150" i="3"/>
  <c r="M151" i="3"/>
  <c r="K153" i="3"/>
  <c r="L154" i="3"/>
  <c r="M155" i="3"/>
  <c r="K157" i="3"/>
  <c r="L158" i="3"/>
  <c r="M159" i="3"/>
  <c r="K161" i="3"/>
  <c r="L162" i="3"/>
  <c r="M163" i="3"/>
  <c r="K165" i="3"/>
  <c r="L166" i="3"/>
  <c r="M167" i="3"/>
  <c r="K169" i="3"/>
  <c r="L170" i="3"/>
  <c r="M171" i="3"/>
  <c r="K173" i="3"/>
  <c r="L174" i="3"/>
  <c r="M175" i="3"/>
  <c r="K177" i="3"/>
  <c r="L178" i="3"/>
  <c r="M179" i="3"/>
  <c r="K181" i="3"/>
  <c r="L182" i="3"/>
  <c r="M183" i="3"/>
  <c r="K185" i="3"/>
  <c r="L186" i="3"/>
  <c r="M187" i="3"/>
  <c r="K189" i="3"/>
  <c r="L190" i="3"/>
  <c r="M191" i="3"/>
  <c r="K193" i="3"/>
  <c r="L141" i="3"/>
  <c r="M145" i="3"/>
  <c r="K147" i="3"/>
  <c r="L148" i="3"/>
  <c r="M149" i="3"/>
  <c r="K151" i="3"/>
  <c r="L152" i="3"/>
  <c r="M153" i="3"/>
  <c r="K155" i="3"/>
  <c r="L156" i="3"/>
  <c r="M157" i="3"/>
  <c r="K159" i="3"/>
  <c r="L160" i="3"/>
  <c r="M161" i="3"/>
  <c r="K163" i="3"/>
  <c r="L164" i="3"/>
  <c r="M165" i="3"/>
  <c r="K167" i="3"/>
  <c r="L168" i="3"/>
  <c r="M169" i="3"/>
  <c r="K171" i="3"/>
  <c r="L172" i="3"/>
  <c r="M173" i="3"/>
  <c r="K175" i="3"/>
  <c r="L176" i="3"/>
  <c r="M177" i="3"/>
  <c r="K179" i="3"/>
  <c r="L180" i="3"/>
  <c r="M181" i="3"/>
  <c r="K183" i="3"/>
  <c r="L184" i="3"/>
  <c r="M185" i="3"/>
  <c r="K187" i="3"/>
  <c r="L188" i="3"/>
  <c r="M189" i="3"/>
  <c r="K191" i="3"/>
  <c r="L192" i="3"/>
  <c r="M193" i="3"/>
  <c r="K82" i="3"/>
  <c r="M82" i="3"/>
  <c r="L83" i="3"/>
  <c r="K84" i="3"/>
  <c r="M84" i="3"/>
  <c r="L85" i="3"/>
  <c r="K86" i="3"/>
  <c r="M86" i="3"/>
  <c r="L87" i="3"/>
  <c r="K88" i="3"/>
  <c r="M88" i="3"/>
  <c r="L89" i="3"/>
  <c r="K90" i="3"/>
  <c r="M90" i="3"/>
  <c r="L91" i="3"/>
  <c r="K92" i="3"/>
  <c r="M92" i="3"/>
  <c r="L93" i="3"/>
  <c r="K94" i="3"/>
  <c r="M94" i="3"/>
  <c r="L95" i="3"/>
  <c r="K96" i="3"/>
  <c r="M96" i="3"/>
  <c r="L97" i="3"/>
  <c r="K98" i="3"/>
  <c r="M98" i="3"/>
  <c r="L99" i="3"/>
  <c r="K100" i="3"/>
  <c r="M100" i="3"/>
  <c r="L101" i="3"/>
  <c r="K102" i="3"/>
  <c r="M102" i="3"/>
  <c r="L103" i="3"/>
  <c r="K104" i="3"/>
  <c r="M104" i="3"/>
  <c r="L105" i="3"/>
  <c r="K106" i="3"/>
  <c r="M106" i="3"/>
  <c r="L107" i="3"/>
  <c r="K108" i="3"/>
  <c r="M108" i="3"/>
  <c r="L109" i="3"/>
  <c r="K110" i="3"/>
  <c r="M110" i="3"/>
  <c r="L111" i="3"/>
  <c r="K112" i="3"/>
  <c r="M112" i="3"/>
  <c r="L113" i="3"/>
  <c r="K114" i="3"/>
  <c r="M114" i="3"/>
  <c r="L115" i="3"/>
  <c r="K116" i="3"/>
  <c r="M116" i="3"/>
  <c r="L117" i="3"/>
  <c r="K118" i="3"/>
  <c r="M118" i="3"/>
  <c r="L119" i="3"/>
  <c r="K120" i="3"/>
  <c r="M120" i="3"/>
  <c r="L121" i="3"/>
  <c r="K122" i="3"/>
  <c r="M122" i="3"/>
  <c r="L123" i="3"/>
  <c r="K124" i="3"/>
  <c r="M124" i="3"/>
  <c r="L125" i="3"/>
  <c r="K126" i="3"/>
  <c r="M126" i="3"/>
  <c r="L127" i="3"/>
  <c r="K128" i="3"/>
  <c r="M128" i="3"/>
  <c r="L129" i="3"/>
  <c r="K130" i="3"/>
  <c r="M130" i="3"/>
  <c r="L131" i="3"/>
  <c r="K132" i="3"/>
  <c r="M132" i="3"/>
  <c r="L133" i="3"/>
  <c r="K134" i="3"/>
  <c r="M134" i="3"/>
  <c r="L135" i="3"/>
  <c r="K136" i="3"/>
  <c r="M136" i="3"/>
  <c r="L137" i="3"/>
  <c r="K138" i="3"/>
  <c r="M138" i="3"/>
  <c r="L139" i="3"/>
  <c r="K140" i="3"/>
  <c r="M140" i="3"/>
  <c r="L81" i="3"/>
  <c r="L8" i="3"/>
  <c r="K9" i="3"/>
  <c r="M9" i="3"/>
  <c r="L10" i="3"/>
  <c r="K11" i="3"/>
  <c r="M11" i="3"/>
  <c r="L12" i="3"/>
  <c r="K13" i="3"/>
  <c r="M13" i="3"/>
  <c r="L14" i="3"/>
  <c r="K15" i="3"/>
  <c r="M15" i="3"/>
  <c r="L16" i="3"/>
  <c r="K17" i="3"/>
  <c r="M17" i="3"/>
  <c r="L18" i="3"/>
  <c r="K19" i="3"/>
  <c r="M19" i="3"/>
  <c r="L20" i="3"/>
  <c r="K21" i="3"/>
  <c r="M21" i="3"/>
  <c r="L22" i="3"/>
  <c r="K23" i="3"/>
  <c r="M23" i="3"/>
  <c r="L24" i="3"/>
  <c r="K25" i="3"/>
  <c r="M25" i="3"/>
  <c r="L26" i="3"/>
  <c r="K27" i="3"/>
  <c r="M27" i="3"/>
  <c r="L28" i="3"/>
  <c r="K29" i="3"/>
  <c r="M29" i="3"/>
  <c r="L30" i="3"/>
  <c r="K31" i="3"/>
  <c r="M31" i="3"/>
  <c r="L32" i="3"/>
  <c r="K33" i="3"/>
  <c r="M33" i="3"/>
  <c r="L34" i="3"/>
  <c r="K35" i="3"/>
  <c r="M35" i="3"/>
  <c r="L36" i="3"/>
  <c r="K37" i="3"/>
  <c r="M37" i="3"/>
  <c r="L38" i="3"/>
  <c r="K39" i="3"/>
  <c r="M39" i="3"/>
  <c r="L40" i="3"/>
  <c r="K41" i="3"/>
  <c r="M41" i="3"/>
  <c r="L42" i="3"/>
  <c r="K43" i="3"/>
  <c r="M43" i="3"/>
  <c r="L44" i="3"/>
  <c r="K45" i="3"/>
  <c r="M45" i="3"/>
  <c r="L46" i="3"/>
  <c r="K47" i="3"/>
  <c r="M47" i="3"/>
  <c r="L48" i="3"/>
  <c r="K49" i="3"/>
  <c r="M49" i="3"/>
  <c r="L50" i="3"/>
  <c r="K51" i="3"/>
  <c r="M51" i="3"/>
  <c r="L52" i="3"/>
  <c r="K53" i="3"/>
  <c r="M53" i="3"/>
  <c r="L54" i="3"/>
  <c r="K55" i="3"/>
  <c r="M55" i="3"/>
  <c r="L56" i="3"/>
  <c r="K57" i="3"/>
  <c r="M57" i="3"/>
  <c r="L58" i="3"/>
  <c r="K59" i="3"/>
  <c r="M59" i="3"/>
  <c r="L60" i="3"/>
  <c r="L82" i="3"/>
  <c r="K83" i="3"/>
  <c r="M83" i="3"/>
  <c r="L84" i="3"/>
  <c r="K85" i="3"/>
  <c r="M85" i="3"/>
  <c r="L86" i="3"/>
  <c r="K87" i="3"/>
  <c r="M87" i="3"/>
  <c r="L88" i="3"/>
  <c r="K89" i="3"/>
  <c r="M89" i="3"/>
  <c r="L90" i="3"/>
  <c r="K91" i="3"/>
  <c r="M91" i="3"/>
  <c r="L92" i="3"/>
  <c r="K93" i="3"/>
  <c r="M93" i="3"/>
  <c r="L94" i="3"/>
  <c r="K95" i="3"/>
  <c r="M95" i="3"/>
  <c r="L96" i="3"/>
  <c r="K97" i="3"/>
  <c r="M97" i="3"/>
  <c r="L98" i="3"/>
  <c r="K99" i="3"/>
  <c r="M99" i="3"/>
  <c r="L100" i="3"/>
  <c r="K101" i="3"/>
  <c r="M101" i="3"/>
  <c r="L102" i="3"/>
  <c r="K103" i="3"/>
  <c r="M103" i="3"/>
  <c r="L104" i="3"/>
  <c r="K105" i="3"/>
  <c r="M105" i="3"/>
  <c r="L106" i="3"/>
  <c r="K107" i="3"/>
  <c r="M107" i="3"/>
  <c r="L108" i="3"/>
  <c r="K109" i="3"/>
  <c r="M109" i="3"/>
  <c r="L110" i="3"/>
  <c r="K111" i="3"/>
  <c r="M111" i="3"/>
  <c r="L112" i="3"/>
  <c r="K113" i="3"/>
  <c r="M113" i="3"/>
  <c r="L114" i="3"/>
  <c r="K115" i="3"/>
  <c r="M115" i="3"/>
  <c r="L116" i="3"/>
  <c r="K117" i="3"/>
  <c r="M117" i="3"/>
  <c r="L118" i="3"/>
  <c r="K119" i="3"/>
  <c r="M119" i="3"/>
  <c r="L120" i="3"/>
  <c r="K121" i="3"/>
  <c r="M121" i="3"/>
  <c r="L122" i="3"/>
  <c r="K123" i="3"/>
  <c r="M123" i="3"/>
  <c r="L124" i="3"/>
  <c r="K125" i="3"/>
  <c r="M125" i="3"/>
  <c r="L126" i="3"/>
  <c r="K127" i="3"/>
  <c r="M127" i="3"/>
  <c r="L128" i="3"/>
  <c r="K129" i="3"/>
  <c r="M129" i="3"/>
  <c r="L130" i="3"/>
  <c r="K131" i="3"/>
  <c r="M131" i="3"/>
  <c r="L132" i="3"/>
  <c r="K133" i="3"/>
  <c r="M133" i="3"/>
  <c r="L134" i="3"/>
  <c r="K135" i="3"/>
  <c r="M135" i="3"/>
  <c r="L136" i="3"/>
  <c r="K137" i="3"/>
  <c r="M137" i="3"/>
  <c r="L138" i="3"/>
  <c r="K139" i="3"/>
  <c r="M139" i="3"/>
  <c r="L140" i="3"/>
  <c r="M81" i="3"/>
  <c r="K81" i="3"/>
  <c r="K8" i="3"/>
  <c r="M8" i="3"/>
  <c r="L9" i="3"/>
  <c r="K10" i="3"/>
  <c r="M10" i="3"/>
  <c r="L11" i="3"/>
  <c r="K12" i="3"/>
  <c r="M12" i="3"/>
  <c r="L13" i="3"/>
  <c r="K14" i="3"/>
  <c r="M14" i="3"/>
  <c r="L15" i="3"/>
  <c r="K16" i="3"/>
  <c r="M16" i="3"/>
  <c r="L17" i="3"/>
  <c r="K18" i="3"/>
  <c r="M18" i="3"/>
  <c r="L19" i="3"/>
  <c r="K20" i="3"/>
  <c r="M20" i="3"/>
  <c r="L21" i="3"/>
  <c r="K22" i="3"/>
  <c r="M22" i="3"/>
  <c r="L23" i="3"/>
  <c r="K24" i="3"/>
  <c r="M24" i="3"/>
  <c r="L25" i="3"/>
  <c r="K26" i="3"/>
  <c r="M26" i="3"/>
  <c r="L27" i="3"/>
  <c r="K28" i="3"/>
  <c r="M28" i="3"/>
  <c r="L29" i="3"/>
  <c r="K30" i="3"/>
  <c r="M30" i="3"/>
  <c r="L31" i="3"/>
  <c r="K32" i="3"/>
  <c r="M32" i="3"/>
  <c r="L33" i="3"/>
  <c r="K34" i="3"/>
  <c r="M34" i="3"/>
  <c r="L35" i="3"/>
  <c r="K36" i="3"/>
  <c r="M36" i="3"/>
  <c r="L37" i="3"/>
  <c r="K38" i="3"/>
  <c r="M38" i="3"/>
  <c r="L39" i="3"/>
  <c r="K40" i="3"/>
  <c r="M40" i="3"/>
  <c r="L41" i="3"/>
  <c r="K42" i="3"/>
  <c r="M42" i="3"/>
  <c r="L43" i="3"/>
  <c r="K44" i="3"/>
  <c r="M44" i="3"/>
  <c r="L45" i="3"/>
  <c r="K46" i="3"/>
  <c r="M46" i="3"/>
  <c r="L47" i="3"/>
  <c r="K48" i="3"/>
  <c r="M48" i="3"/>
  <c r="L49" i="3"/>
  <c r="K50" i="3"/>
  <c r="M50" i="3"/>
  <c r="L51" i="3"/>
  <c r="K52" i="3"/>
  <c r="M52" i="3"/>
  <c r="L53" i="3"/>
  <c r="K54" i="3"/>
  <c r="M54" i="3"/>
  <c r="L55" i="3"/>
  <c r="K56" i="3"/>
  <c r="M56" i="3"/>
  <c r="L57" i="3"/>
  <c r="K58" i="3"/>
  <c r="M58" i="3"/>
  <c r="L59" i="3"/>
  <c r="K60" i="3"/>
  <c r="M60" i="3"/>
  <c r="L61" i="3"/>
  <c r="K62" i="3"/>
  <c r="M62" i="3"/>
  <c r="L63" i="3"/>
  <c r="K64" i="3"/>
  <c r="M64" i="3"/>
  <c r="L65" i="3"/>
  <c r="K66" i="3"/>
  <c r="M66" i="3"/>
  <c r="L67" i="3"/>
  <c r="K68" i="3"/>
  <c r="M68" i="3"/>
  <c r="L69" i="3"/>
  <c r="K70" i="3"/>
  <c r="M70" i="3"/>
  <c r="L71" i="3"/>
  <c r="K72" i="3"/>
  <c r="M72" i="3"/>
  <c r="L73" i="3"/>
  <c r="K74" i="3"/>
  <c r="M74" i="3"/>
  <c r="L75" i="3"/>
  <c r="K76" i="3"/>
  <c r="M76" i="3"/>
  <c r="L77" i="3"/>
  <c r="K78" i="3"/>
  <c r="M78" i="3"/>
  <c r="L79" i="3"/>
  <c r="K80" i="3"/>
  <c r="M80" i="3"/>
  <c r="L7" i="3"/>
  <c r="K61" i="3"/>
  <c r="M61" i="3"/>
  <c r="L62" i="3"/>
  <c r="K63" i="3"/>
  <c r="M63" i="3"/>
  <c r="L64" i="3"/>
  <c r="K65" i="3"/>
  <c r="M65" i="3"/>
  <c r="L66" i="3"/>
  <c r="K67" i="3"/>
  <c r="M67" i="3"/>
  <c r="L68" i="3"/>
  <c r="K69" i="3"/>
  <c r="M69" i="3"/>
  <c r="L70" i="3"/>
  <c r="K71" i="3"/>
  <c r="M71" i="3"/>
  <c r="L72" i="3"/>
  <c r="K73" i="3"/>
  <c r="M73" i="3"/>
  <c r="L74" i="3"/>
  <c r="K75" i="3"/>
  <c r="M75" i="3"/>
  <c r="L76" i="3"/>
  <c r="K77" i="3"/>
  <c r="M77" i="3"/>
  <c r="L78" i="3"/>
  <c r="K79" i="3"/>
  <c r="M79" i="3"/>
  <c r="L80" i="3"/>
  <c r="M7" i="3"/>
  <c r="K7" i="3"/>
  <c r="E215" i="3"/>
  <c r="G215" i="3"/>
  <c r="F216" i="3"/>
  <c r="E217" i="3"/>
  <c r="G217" i="3"/>
  <c r="F218" i="3"/>
  <c r="E219" i="3"/>
  <c r="G219" i="3"/>
  <c r="F220" i="3"/>
  <c r="E221" i="3"/>
  <c r="G221" i="3"/>
  <c r="F222" i="3"/>
  <c r="E223" i="3"/>
  <c r="G223" i="3"/>
  <c r="F224" i="3"/>
  <c r="G214" i="3"/>
  <c r="E214" i="3"/>
  <c r="F195" i="3"/>
  <c r="E196" i="3"/>
  <c r="G196" i="3"/>
  <c r="F197" i="3"/>
  <c r="E198" i="3"/>
  <c r="G198" i="3"/>
  <c r="F199" i="3"/>
  <c r="E200" i="3"/>
  <c r="G200" i="3"/>
  <c r="F201" i="3"/>
  <c r="E202" i="3"/>
  <c r="G202" i="3"/>
  <c r="F203" i="3"/>
  <c r="E204" i="3"/>
  <c r="G204" i="3"/>
  <c r="F205" i="3"/>
  <c r="E206" i="3"/>
  <c r="G206" i="3"/>
  <c r="F207" i="3"/>
  <c r="E208" i="3"/>
  <c r="G208" i="3"/>
  <c r="F209" i="3"/>
  <c r="E210" i="3"/>
  <c r="G210" i="3"/>
  <c r="F211" i="3"/>
  <c r="E212" i="3"/>
  <c r="G212" i="3"/>
  <c r="F213" i="3"/>
  <c r="G194" i="3"/>
  <c r="E194" i="3"/>
  <c r="F215" i="3"/>
  <c r="E216" i="3"/>
  <c r="G216" i="3"/>
  <c r="F217" i="3"/>
  <c r="E218" i="3"/>
  <c r="G218" i="3"/>
  <c r="F219" i="3"/>
  <c r="E220" i="3"/>
  <c r="G220" i="3"/>
  <c r="F221" i="3"/>
  <c r="E222" i="3"/>
  <c r="G222" i="3"/>
  <c r="F223" i="3"/>
  <c r="E224" i="3"/>
  <c r="G224" i="3"/>
  <c r="F214" i="3"/>
  <c r="E195" i="3"/>
  <c r="G195" i="3"/>
  <c r="F196" i="3"/>
  <c r="E197" i="3"/>
  <c r="G197" i="3"/>
  <c r="F198" i="3"/>
  <c r="E199" i="3"/>
  <c r="G199" i="3"/>
  <c r="F200" i="3"/>
  <c r="E201" i="3"/>
  <c r="G201" i="3"/>
  <c r="F202" i="3"/>
  <c r="E203" i="3"/>
  <c r="G203" i="3"/>
  <c r="F204" i="3"/>
  <c r="E205" i="3"/>
  <c r="G205" i="3"/>
  <c r="F206" i="3"/>
  <c r="E207" i="3"/>
  <c r="G207" i="3"/>
  <c r="F208" i="3"/>
  <c r="E209" i="3"/>
  <c r="G209" i="3"/>
  <c r="E211" i="3"/>
  <c r="F212" i="3"/>
  <c r="G213" i="3"/>
  <c r="F210" i="3"/>
  <c r="G211" i="3"/>
  <c r="E213" i="3"/>
  <c r="F194" i="3"/>
  <c r="F142" i="3"/>
  <c r="E143" i="3"/>
  <c r="G143" i="3"/>
  <c r="F144" i="3"/>
  <c r="E145" i="3"/>
  <c r="G145" i="3"/>
  <c r="F146" i="3"/>
  <c r="E147" i="3"/>
  <c r="G147" i="3"/>
  <c r="F148" i="3"/>
  <c r="E149" i="3"/>
  <c r="G149" i="3"/>
  <c r="F150" i="3"/>
  <c r="E151" i="3"/>
  <c r="G151" i="3"/>
  <c r="F152" i="3"/>
  <c r="E153" i="3"/>
  <c r="G153" i="3"/>
  <c r="F154" i="3"/>
  <c r="E155" i="3"/>
  <c r="G155" i="3"/>
  <c r="F156" i="3"/>
  <c r="E157" i="3"/>
  <c r="G157" i="3"/>
  <c r="F158" i="3"/>
  <c r="E159" i="3"/>
  <c r="G159" i="3"/>
  <c r="F160" i="3"/>
  <c r="E161" i="3"/>
  <c r="G161" i="3"/>
  <c r="F162" i="3"/>
  <c r="E163" i="3"/>
  <c r="G163" i="3"/>
  <c r="F164" i="3"/>
  <c r="E165" i="3"/>
  <c r="G165" i="3"/>
  <c r="F166" i="3"/>
  <c r="E167" i="3"/>
  <c r="G167" i="3"/>
  <c r="F168" i="3"/>
  <c r="E169" i="3"/>
  <c r="G169" i="3"/>
  <c r="F170" i="3"/>
  <c r="E171" i="3"/>
  <c r="G171" i="3"/>
  <c r="F172" i="3"/>
  <c r="E173" i="3"/>
  <c r="G173" i="3"/>
  <c r="F174" i="3"/>
  <c r="E175" i="3"/>
  <c r="G175" i="3"/>
  <c r="F176" i="3"/>
  <c r="E177" i="3"/>
  <c r="G177" i="3"/>
  <c r="F178" i="3"/>
  <c r="E179" i="3"/>
  <c r="G179" i="3"/>
  <c r="F180" i="3"/>
  <c r="E181" i="3"/>
  <c r="G181" i="3"/>
  <c r="F182" i="3"/>
  <c r="E183" i="3"/>
  <c r="G183" i="3"/>
  <c r="F184" i="3"/>
  <c r="E185" i="3"/>
  <c r="G185" i="3"/>
  <c r="F186" i="3"/>
  <c r="E187" i="3"/>
  <c r="G187" i="3"/>
  <c r="F188" i="3"/>
  <c r="E189" i="3"/>
  <c r="G189" i="3"/>
  <c r="F190" i="3"/>
  <c r="E191" i="3"/>
  <c r="G191" i="3"/>
  <c r="F192" i="3"/>
  <c r="E193" i="3"/>
  <c r="G193" i="3"/>
  <c r="F141" i="3"/>
  <c r="E142" i="3"/>
  <c r="G142" i="3"/>
  <c r="F143" i="3"/>
  <c r="E144" i="3"/>
  <c r="G144" i="3"/>
  <c r="F145" i="3"/>
  <c r="E146" i="3"/>
  <c r="G146" i="3"/>
  <c r="F147" i="3"/>
  <c r="E148" i="3"/>
  <c r="G148" i="3"/>
  <c r="F149" i="3"/>
  <c r="E150" i="3"/>
  <c r="G150" i="3"/>
  <c r="F151" i="3"/>
  <c r="E152" i="3"/>
  <c r="G152" i="3"/>
  <c r="F153" i="3"/>
  <c r="E154" i="3"/>
  <c r="G154" i="3"/>
  <c r="F155" i="3"/>
  <c r="E156" i="3"/>
  <c r="G156" i="3"/>
  <c r="F157" i="3"/>
  <c r="E158" i="3"/>
  <c r="G158" i="3"/>
  <c r="F159" i="3"/>
  <c r="E160" i="3"/>
  <c r="G160" i="3"/>
  <c r="F161" i="3"/>
  <c r="E162" i="3"/>
  <c r="G162" i="3"/>
  <c r="F163" i="3"/>
  <c r="E164" i="3"/>
  <c r="G164" i="3"/>
  <c r="F165" i="3"/>
  <c r="E166" i="3"/>
  <c r="G166" i="3"/>
  <c r="F167" i="3"/>
  <c r="E168" i="3"/>
  <c r="G168" i="3"/>
  <c r="F169" i="3"/>
  <c r="E170" i="3"/>
  <c r="G170" i="3"/>
  <c r="F171" i="3"/>
  <c r="E172" i="3"/>
  <c r="G172" i="3"/>
  <c r="F173" i="3"/>
  <c r="E174" i="3"/>
  <c r="G174" i="3"/>
  <c r="F175" i="3"/>
  <c r="E176" i="3"/>
  <c r="G176" i="3"/>
  <c r="F177" i="3"/>
  <c r="E178" i="3"/>
  <c r="G178" i="3"/>
  <c r="F179" i="3"/>
  <c r="E180" i="3"/>
  <c r="G180" i="3"/>
  <c r="F181" i="3"/>
  <c r="E182" i="3"/>
  <c r="G182" i="3"/>
  <c r="F183" i="3"/>
  <c r="E184" i="3"/>
  <c r="G184" i="3"/>
  <c r="F185" i="3"/>
  <c r="E186" i="3"/>
  <c r="G186" i="3"/>
  <c r="F187" i="3"/>
  <c r="E188" i="3"/>
  <c r="G188" i="3"/>
  <c r="F189" i="3"/>
  <c r="E190" i="3"/>
  <c r="G190" i="3"/>
  <c r="F191" i="3"/>
  <c r="E192" i="3"/>
  <c r="G192" i="3"/>
  <c r="F193" i="3"/>
  <c r="G141" i="3"/>
  <c r="E141" i="3"/>
  <c r="E82" i="3"/>
  <c r="G82" i="3"/>
  <c r="F83" i="3"/>
  <c r="E84" i="3"/>
  <c r="G84" i="3"/>
  <c r="F85" i="3"/>
  <c r="E86" i="3"/>
  <c r="G86" i="3"/>
  <c r="F87" i="3"/>
  <c r="E88" i="3"/>
  <c r="G88" i="3"/>
  <c r="F89" i="3"/>
  <c r="E90" i="3"/>
  <c r="G90" i="3"/>
  <c r="F91" i="3"/>
  <c r="E92" i="3"/>
  <c r="G92" i="3"/>
  <c r="F93" i="3"/>
  <c r="E94" i="3"/>
  <c r="G94" i="3"/>
  <c r="F95" i="3"/>
  <c r="E96" i="3"/>
  <c r="G96" i="3"/>
  <c r="F97" i="3"/>
  <c r="E98" i="3"/>
  <c r="G98" i="3"/>
  <c r="F99" i="3"/>
  <c r="E100" i="3"/>
  <c r="G100" i="3"/>
  <c r="F101" i="3"/>
  <c r="E102" i="3"/>
  <c r="G102" i="3"/>
  <c r="F103" i="3"/>
  <c r="E104" i="3"/>
  <c r="G104" i="3"/>
  <c r="F105" i="3"/>
  <c r="E106" i="3"/>
  <c r="G106" i="3"/>
  <c r="F107" i="3"/>
  <c r="E108" i="3"/>
  <c r="G108" i="3"/>
  <c r="F109" i="3"/>
  <c r="E110" i="3"/>
  <c r="G110" i="3"/>
  <c r="F111" i="3"/>
  <c r="E112" i="3"/>
  <c r="G112" i="3"/>
  <c r="F113" i="3"/>
  <c r="E114" i="3"/>
  <c r="G114" i="3"/>
  <c r="F115" i="3"/>
  <c r="E116" i="3"/>
  <c r="G116" i="3"/>
  <c r="F117" i="3"/>
  <c r="E118" i="3"/>
  <c r="G118" i="3"/>
  <c r="F119" i="3"/>
  <c r="E120" i="3"/>
  <c r="G120" i="3"/>
  <c r="F121" i="3"/>
  <c r="E122" i="3"/>
  <c r="G122" i="3"/>
  <c r="F123" i="3"/>
  <c r="E124" i="3"/>
  <c r="G124" i="3"/>
  <c r="F125" i="3"/>
  <c r="E126" i="3"/>
  <c r="G126" i="3"/>
  <c r="F127" i="3"/>
  <c r="E128" i="3"/>
  <c r="G128" i="3"/>
  <c r="F129" i="3"/>
  <c r="E130" i="3"/>
  <c r="G130" i="3"/>
  <c r="F131" i="3"/>
  <c r="E132" i="3"/>
  <c r="G132" i="3"/>
  <c r="F133" i="3"/>
  <c r="E134" i="3"/>
  <c r="G134" i="3"/>
  <c r="F135" i="3"/>
  <c r="E136" i="3"/>
  <c r="G136" i="3"/>
  <c r="F137" i="3"/>
  <c r="E138" i="3"/>
  <c r="G138" i="3"/>
  <c r="F139" i="3"/>
  <c r="E140" i="3"/>
  <c r="G140" i="3"/>
  <c r="F81" i="3"/>
  <c r="F8" i="3"/>
  <c r="E9" i="3"/>
  <c r="G9" i="3"/>
  <c r="F10" i="3"/>
  <c r="E11" i="3"/>
  <c r="G11" i="3"/>
  <c r="F12" i="3"/>
  <c r="E13" i="3"/>
  <c r="G13" i="3"/>
  <c r="F14" i="3"/>
  <c r="E15" i="3"/>
  <c r="G15" i="3"/>
  <c r="F16" i="3"/>
  <c r="E17" i="3"/>
  <c r="G17" i="3"/>
  <c r="F18" i="3"/>
  <c r="E19" i="3"/>
  <c r="G19" i="3"/>
  <c r="F20" i="3"/>
  <c r="E21" i="3"/>
  <c r="G21" i="3"/>
  <c r="F22" i="3"/>
  <c r="E23" i="3"/>
  <c r="G23" i="3"/>
  <c r="F24" i="3"/>
  <c r="E25" i="3"/>
  <c r="G25" i="3"/>
  <c r="F26" i="3"/>
  <c r="E27" i="3"/>
  <c r="G27" i="3"/>
  <c r="F28" i="3"/>
  <c r="E29" i="3"/>
  <c r="G29" i="3"/>
  <c r="F30" i="3"/>
  <c r="E31" i="3"/>
  <c r="G31" i="3"/>
  <c r="F32" i="3"/>
  <c r="E33" i="3"/>
  <c r="G33" i="3"/>
  <c r="F34" i="3"/>
  <c r="E35" i="3"/>
  <c r="G35" i="3"/>
  <c r="F36" i="3"/>
  <c r="E37" i="3"/>
  <c r="G37" i="3"/>
  <c r="F38" i="3"/>
  <c r="E39" i="3"/>
  <c r="G39" i="3"/>
  <c r="F40" i="3"/>
  <c r="E41" i="3"/>
  <c r="G41" i="3"/>
  <c r="F42" i="3"/>
  <c r="E43" i="3"/>
  <c r="G43" i="3"/>
  <c r="F44" i="3"/>
  <c r="E45" i="3"/>
  <c r="G45" i="3"/>
  <c r="F46" i="3"/>
  <c r="E47" i="3"/>
  <c r="G47" i="3"/>
  <c r="F48" i="3"/>
  <c r="E49" i="3"/>
  <c r="G49" i="3"/>
  <c r="F50" i="3"/>
  <c r="E51" i="3"/>
  <c r="G51" i="3"/>
  <c r="F52" i="3"/>
  <c r="E53" i="3"/>
  <c r="G53" i="3"/>
  <c r="F54" i="3"/>
  <c r="E55" i="3"/>
  <c r="G55" i="3"/>
  <c r="F56" i="3"/>
  <c r="E57" i="3"/>
  <c r="G57" i="3"/>
  <c r="F58" i="3"/>
  <c r="E59" i="3"/>
  <c r="G59" i="3"/>
  <c r="F60" i="3"/>
  <c r="E61" i="3"/>
  <c r="E83" i="3"/>
  <c r="F84" i="3"/>
  <c r="G85" i="3"/>
  <c r="E87" i="3"/>
  <c r="F88" i="3"/>
  <c r="G89" i="3"/>
  <c r="E91" i="3"/>
  <c r="F92" i="3"/>
  <c r="G93" i="3"/>
  <c r="E95" i="3"/>
  <c r="F96" i="3"/>
  <c r="G97" i="3"/>
  <c r="E99" i="3"/>
  <c r="F100" i="3"/>
  <c r="G101" i="3"/>
  <c r="E103" i="3"/>
  <c r="F104" i="3"/>
  <c r="G105" i="3"/>
  <c r="E107" i="3"/>
  <c r="F108" i="3"/>
  <c r="G109" i="3"/>
  <c r="E111" i="3"/>
  <c r="F112" i="3"/>
  <c r="G113" i="3"/>
  <c r="E115" i="3"/>
  <c r="F116" i="3"/>
  <c r="G117" i="3"/>
  <c r="E119" i="3"/>
  <c r="F120" i="3"/>
  <c r="G121" i="3"/>
  <c r="E123" i="3"/>
  <c r="F124" i="3"/>
  <c r="G125" i="3"/>
  <c r="E127" i="3"/>
  <c r="F128" i="3"/>
  <c r="G129" i="3"/>
  <c r="E131" i="3"/>
  <c r="F132" i="3"/>
  <c r="G133" i="3"/>
  <c r="E135" i="3"/>
  <c r="F136" i="3"/>
  <c r="G137" i="3"/>
  <c r="E139" i="3"/>
  <c r="F140" i="3"/>
  <c r="E81" i="3"/>
  <c r="E8" i="3"/>
  <c r="F9" i="3"/>
  <c r="G10" i="3"/>
  <c r="E12" i="3"/>
  <c r="F13" i="3"/>
  <c r="G14" i="3"/>
  <c r="E16" i="3"/>
  <c r="F17" i="3"/>
  <c r="G18" i="3"/>
  <c r="E20" i="3"/>
  <c r="F21" i="3"/>
  <c r="G22" i="3"/>
  <c r="E24" i="3"/>
  <c r="F25" i="3"/>
  <c r="G26" i="3"/>
  <c r="E28" i="3"/>
  <c r="F29" i="3"/>
  <c r="G30" i="3"/>
  <c r="E32" i="3"/>
  <c r="F33" i="3"/>
  <c r="G34" i="3"/>
  <c r="E36" i="3"/>
  <c r="F37" i="3"/>
  <c r="G38" i="3"/>
  <c r="E40" i="3"/>
  <c r="F41" i="3"/>
  <c r="G42" i="3"/>
  <c r="E44" i="3"/>
  <c r="F45" i="3"/>
  <c r="G46" i="3"/>
  <c r="E48" i="3"/>
  <c r="F49" i="3"/>
  <c r="G50" i="3"/>
  <c r="E52" i="3"/>
  <c r="F53" i="3"/>
  <c r="G54" i="3"/>
  <c r="E56" i="3"/>
  <c r="F57" i="3"/>
  <c r="G58" i="3"/>
  <c r="E60" i="3"/>
  <c r="F82" i="3"/>
  <c r="E85" i="3"/>
  <c r="G87" i="3"/>
  <c r="F90" i="3"/>
  <c r="E93" i="3"/>
  <c r="G95" i="3"/>
  <c r="F98" i="3"/>
  <c r="E101" i="3"/>
  <c r="G103" i="3"/>
  <c r="F106" i="3"/>
  <c r="E109" i="3"/>
  <c r="G111" i="3"/>
  <c r="F114" i="3"/>
  <c r="E117" i="3"/>
  <c r="G119" i="3"/>
  <c r="F122" i="3"/>
  <c r="E125" i="3"/>
  <c r="G127" i="3"/>
  <c r="F130" i="3"/>
  <c r="E133" i="3"/>
  <c r="G135" i="3"/>
  <c r="F138" i="3"/>
  <c r="G81" i="3"/>
  <c r="G8" i="3"/>
  <c r="F11" i="3"/>
  <c r="E14" i="3"/>
  <c r="G16" i="3"/>
  <c r="F19" i="3"/>
  <c r="E22" i="3"/>
  <c r="G24" i="3"/>
  <c r="F27" i="3"/>
  <c r="E30" i="3"/>
  <c r="G32" i="3"/>
  <c r="F35" i="3"/>
  <c r="E38" i="3"/>
  <c r="G40" i="3"/>
  <c r="F43" i="3"/>
  <c r="E46" i="3"/>
  <c r="G48" i="3"/>
  <c r="F51" i="3"/>
  <c r="E54" i="3"/>
  <c r="G56" i="3"/>
  <c r="F59" i="3"/>
  <c r="F61" i="3"/>
  <c r="E62" i="3"/>
  <c r="G62" i="3"/>
  <c r="F63" i="3"/>
  <c r="E64" i="3"/>
  <c r="G64" i="3"/>
  <c r="F65" i="3"/>
  <c r="E66" i="3"/>
  <c r="G66" i="3"/>
  <c r="F67" i="3"/>
  <c r="E68" i="3"/>
  <c r="G68" i="3"/>
  <c r="F69" i="3"/>
  <c r="E70" i="3"/>
  <c r="G70" i="3"/>
  <c r="F71" i="3"/>
  <c r="E72" i="3"/>
  <c r="G72" i="3"/>
  <c r="F73" i="3"/>
  <c r="E74" i="3"/>
  <c r="G74" i="3"/>
  <c r="F75" i="3"/>
  <c r="E76" i="3"/>
  <c r="G76" i="3"/>
  <c r="F77" i="3"/>
  <c r="E78" i="3"/>
  <c r="G78" i="3"/>
  <c r="F79" i="3"/>
  <c r="E80" i="3"/>
  <c r="G80" i="3"/>
  <c r="F7" i="3"/>
  <c r="G83" i="3"/>
  <c r="F86" i="3"/>
  <c r="E89" i="3"/>
  <c r="G91" i="3"/>
  <c r="F94" i="3"/>
  <c r="E97" i="3"/>
  <c r="G99" i="3"/>
  <c r="F102" i="3"/>
  <c r="E105" i="3"/>
  <c r="G107" i="3"/>
  <c r="F110" i="3"/>
  <c r="E113" i="3"/>
  <c r="G115" i="3"/>
  <c r="F118" i="3"/>
  <c r="E121" i="3"/>
  <c r="G123" i="3"/>
  <c r="F126" i="3"/>
  <c r="E129" i="3"/>
  <c r="G131" i="3"/>
  <c r="F134" i="3"/>
  <c r="E137" i="3"/>
  <c r="G139" i="3"/>
  <c r="E10" i="3"/>
  <c r="G12" i="3"/>
  <c r="F15" i="3"/>
  <c r="E18" i="3"/>
  <c r="G20" i="3"/>
  <c r="F23" i="3"/>
  <c r="E26" i="3"/>
  <c r="G28" i="3"/>
  <c r="F31" i="3"/>
  <c r="E34" i="3"/>
  <c r="G36" i="3"/>
  <c r="F39" i="3"/>
  <c r="E42" i="3"/>
  <c r="G44" i="3"/>
  <c r="F47" i="3"/>
  <c r="E50" i="3"/>
  <c r="G52" i="3"/>
  <c r="F55" i="3"/>
  <c r="E58" i="3"/>
  <c r="G60" i="3"/>
  <c r="G61" i="3"/>
  <c r="F62" i="3"/>
  <c r="E63" i="3"/>
  <c r="G63" i="3"/>
  <c r="F64" i="3"/>
  <c r="E65" i="3"/>
  <c r="G65" i="3"/>
  <c r="F66" i="3"/>
  <c r="E67" i="3"/>
  <c r="G67" i="3"/>
  <c r="F68" i="3"/>
  <c r="E69" i="3"/>
  <c r="G69" i="3"/>
  <c r="F70" i="3"/>
  <c r="E71" i="3"/>
  <c r="G71" i="3"/>
  <c r="F72" i="3"/>
  <c r="E73" i="3"/>
  <c r="G73" i="3"/>
  <c r="F74" i="3"/>
  <c r="E75" i="3"/>
  <c r="G75" i="3"/>
  <c r="F76" i="3"/>
  <c r="E77" i="3"/>
  <c r="G77" i="3"/>
  <c r="F78" i="3"/>
  <c r="E79" i="3"/>
  <c r="G79" i="3"/>
  <c r="F80" i="3"/>
  <c r="G7" i="3"/>
  <c r="E7" i="3"/>
  <c r="D140" i="3"/>
  <c r="D139" i="3"/>
  <c r="D138" i="3"/>
  <c r="D137" i="3"/>
  <c r="D136" i="3"/>
  <c r="D135" i="3"/>
  <c r="D134" i="3"/>
  <c r="D133" i="3"/>
  <c r="B132" i="3"/>
  <c r="D131" i="3"/>
  <c r="D130" i="3"/>
  <c r="D129" i="3"/>
  <c r="D128" i="3"/>
  <c r="D127" i="3"/>
  <c r="D126" i="3"/>
  <c r="D125" i="3"/>
  <c r="D124" i="3"/>
  <c r="D123" i="3"/>
  <c r="D122" i="3"/>
  <c r="D121" i="3"/>
  <c r="B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B140" i="3"/>
  <c r="B139" i="3"/>
  <c r="B138" i="3"/>
  <c r="B137" i="3"/>
  <c r="B136" i="3"/>
  <c r="B135" i="3"/>
  <c r="B134" i="3"/>
  <c r="B133" i="3"/>
  <c r="D132" i="3"/>
  <c r="B131" i="3"/>
  <c r="B130" i="3"/>
  <c r="B129" i="3"/>
  <c r="B128" i="3"/>
  <c r="B127" i="3"/>
  <c r="B126" i="3"/>
  <c r="B125" i="3"/>
  <c r="B124" i="3"/>
  <c r="B123" i="3"/>
  <c r="B122" i="3"/>
  <c r="B121" i="3"/>
  <c r="D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C82" i="3"/>
  <c r="C84" i="3"/>
  <c r="C86" i="3"/>
  <c r="C88" i="3"/>
  <c r="C90" i="3"/>
  <c r="C92" i="3"/>
  <c r="C94" i="3"/>
  <c r="C96" i="3"/>
  <c r="C98" i="3"/>
  <c r="C100" i="3"/>
  <c r="C102" i="3"/>
  <c r="C104" i="3"/>
  <c r="C106" i="3"/>
  <c r="C108" i="3"/>
  <c r="C110" i="3"/>
  <c r="C112" i="3"/>
  <c r="C114" i="3"/>
  <c r="C116" i="3"/>
  <c r="C118" i="3"/>
  <c r="C120" i="3"/>
  <c r="C122" i="3"/>
  <c r="C124" i="3"/>
  <c r="C126" i="3"/>
  <c r="C128" i="3"/>
  <c r="C130" i="3"/>
  <c r="C132" i="3"/>
  <c r="C134" i="3"/>
  <c r="C136" i="3"/>
  <c r="C138" i="3"/>
  <c r="C140" i="3"/>
  <c r="C81" i="3"/>
  <c r="C85" i="3"/>
  <c r="C89" i="3"/>
  <c r="C93" i="3"/>
  <c r="C97" i="3"/>
  <c r="C101" i="3"/>
  <c r="C105" i="3"/>
  <c r="C109" i="3"/>
  <c r="C113" i="3"/>
  <c r="C117" i="3"/>
  <c r="C121" i="3"/>
  <c r="C125" i="3"/>
  <c r="C129" i="3"/>
  <c r="C133" i="3"/>
  <c r="C137" i="3"/>
  <c r="C83" i="3"/>
  <c r="C91" i="3"/>
  <c r="C99" i="3"/>
  <c r="C107" i="3"/>
  <c r="C115" i="3"/>
  <c r="C123" i="3"/>
  <c r="C131" i="3"/>
  <c r="C139" i="3"/>
  <c r="C87" i="3"/>
  <c r="C95" i="3"/>
  <c r="C103" i="3"/>
  <c r="C111" i="3"/>
  <c r="C119" i="3"/>
  <c r="C127" i="3"/>
  <c r="C135" i="3"/>
  <c r="AL82" i="3" l="1"/>
  <c r="AL86" i="3"/>
  <c r="AL90" i="3"/>
  <c r="AL94" i="3"/>
  <c r="AL98" i="3"/>
  <c r="AL102" i="3"/>
  <c r="AL106" i="3"/>
  <c r="AL110" i="3"/>
  <c r="AL114" i="3"/>
  <c r="AL118" i="3"/>
  <c r="AL122" i="3"/>
  <c r="AL126" i="3"/>
  <c r="AL130" i="3"/>
  <c r="AL134" i="3"/>
  <c r="AL138" i="3"/>
  <c r="AL58" i="3"/>
  <c r="AL42" i="3"/>
  <c r="AL26" i="3"/>
  <c r="AL10" i="3"/>
  <c r="AL78" i="3"/>
  <c r="AL74" i="3"/>
  <c r="AL70" i="3"/>
  <c r="AL66" i="3"/>
  <c r="AL62" i="3"/>
  <c r="AL54" i="3"/>
  <c r="AL50" i="3"/>
  <c r="AL46" i="3"/>
  <c r="AL38" i="3"/>
  <c r="AL34" i="3"/>
  <c r="AL30" i="3"/>
  <c r="AL22" i="3"/>
  <c r="AL18" i="3"/>
  <c r="AL14" i="3"/>
  <c r="AL7" i="3"/>
  <c r="AL193" i="3"/>
  <c r="AL189" i="3"/>
  <c r="AL185" i="3"/>
  <c r="AL181" i="3"/>
  <c r="AL177" i="3"/>
  <c r="AL173" i="3"/>
  <c r="AL169" i="3"/>
  <c r="AL165" i="3"/>
  <c r="AL161" i="3"/>
  <c r="AL157" i="3"/>
  <c r="AL153" i="3"/>
  <c r="AL149" i="3"/>
  <c r="AL145" i="3"/>
  <c r="AL211" i="3"/>
  <c r="AL207" i="3"/>
  <c r="AL203" i="3"/>
  <c r="AL199" i="3"/>
  <c r="AL195" i="3"/>
  <c r="AL222" i="3"/>
  <c r="AL218" i="3"/>
  <c r="AL210" i="3"/>
  <c r="AL206" i="3"/>
  <c r="AL202" i="3"/>
  <c r="AL198" i="3"/>
  <c r="AL221" i="3"/>
  <c r="AL217" i="3"/>
  <c r="AL84" i="3"/>
  <c r="AL88" i="3"/>
  <c r="AL92" i="3"/>
  <c r="AL96" i="3"/>
  <c r="AL100" i="3"/>
  <c r="AL104" i="3"/>
  <c r="AL108" i="3"/>
  <c r="AL112" i="3"/>
  <c r="AL116" i="3"/>
  <c r="AL124" i="3"/>
  <c r="AL128" i="3"/>
  <c r="AL136" i="3"/>
  <c r="AL140" i="3"/>
  <c r="AL120" i="3"/>
  <c r="AL132" i="3"/>
  <c r="AL79" i="3"/>
  <c r="AL75" i="3"/>
  <c r="AL71" i="3"/>
  <c r="AL67" i="3"/>
  <c r="AL63" i="3"/>
  <c r="AL59" i="3"/>
  <c r="AL55" i="3"/>
  <c r="AL51" i="3"/>
  <c r="AL47" i="3"/>
  <c r="AL43" i="3"/>
  <c r="AL39" i="3"/>
  <c r="AL35" i="3"/>
  <c r="AL31" i="3"/>
  <c r="AL27" i="3"/>
  <c r="AL23" i="3"/>
  <c r="AL19" i="3"/>
  <c r="AL15" i="3"/>
  <c r="AL11" i="3"/>
  <c r="AL190" i="3"/>
  <c r="AL186" i="3"/>
  <c r="AL182" i="3"/>
  <c r="AL178" i="3"/>
  <c r="AL174" i="3"/>
  <c r="AL170" i="3"/>
  <c r="AL166" i="3"/>
  <c r="AL162" i="3"/>
  <c r="AL158" i="3"/>
  <c r="AL154" i="3"/>
  <c r="AL150" i="3"/>
  <c r="AL146" i="3"/>
  <c r="AL142" i="3"/>
  <c r="AL83" i="3"/>
  <c r="AL85" i="3"/>
  <c r="AL87" i="3"/>
  <c r="AL89" i="3"/>
  <c r="AL91" i="3"/>
  <c r="AL93" i="3"/>
  <c r="AL95" i="3"/>
  <c r="AL97" i="3"/>
  <c r="AL99" i="3"/>
  <c r="AL101" i="3"/>
  <c r="AL103" i="3"/>
  <c r="AL105" i="3"/>
  <c r="AL107" i="3"/>
  <c r="AL109" i="3"/>
  <c r="AL111" i="3"/>
  <c r="AL113" i="3"/>
  <c r="AL115" i="3"/>
  <c r="AL117" i="3"/>
  <c r="AL119" i="3"/>
  <c r="AL121" i="3"/>
  <c r="AL123" i="3"/>
  <c r="AL125" i="3"/>
  <c r="AL127" i="3"/>
  <c r="AL129" i="3"/>
  <c r="AL131" i="3"/>
  <c r="AL133" i="3"/>
  <c r="AL135" i="3"/>
  <c r="AL137" i="3"/>
  <c r="AL139" i="3"/>
  <c r="AL80" i="3"/>
  <c r="AL76" i="3"/>
  <c r="AL72" i="3"/>
  <c r="AL68" i="3"/>
  <c r="AL64" i="3"/>
  <c r="AL60" i="3"/>
  <c r="AL56" i="3"/>
  <c r="AL52" i="3"/>
  <c r="AL48" i="3"/>
  <c r="AL44" i="3"/>
  <c r="AL40" i="3"/>
  <c r="AL36" i="3"/>
  <c r="AL32" i="3"/>
  <c r="AL28" i="3"/>
  <c r="AL24" i="3"/>
  <c r="AL20" i="3"/>
  <c r="AL16" i="3"/>
  <c r="AL12" i="3"/>
  <c r="AL8" i="3"/>
  <c r="AL77" i="3"/>
  <c r="AL73" i="3"/>
  <c r="AL69" i="3"/>
  <c r="AL65" i="3"/>
  <c r="AL61" i="3"/>
  <c r="AL57" i="3"/>
  <c r="AL53" i="3"/>
  <c r="AL49" i="3"/>
  <c r="AL45" i="3"/>
  <c r="AL41" i="3"/>
  <c r="AL37" i="3"/>
  <c r="AL33" i="3"/>
  <c r="AL29" i="3"/>
  <c r="AL25" i="3"/>
  <c r="AL21" i="3"/>
  <c r="AL17" i="3"/>
  <c r="AL13" i="3"/>
  <c r="AL9" i="3"/>
  <c r="AL81" i="3"/>
  <c r="AL191" i="3"/>
  <c r="AL187" i="3"/>
  <c r="AL183" i="3"/>
  <c r="AL179" i="3"/>
  <c r="AL175" i="3"/>
  <c r="AL171" i="3"/>
  <c r="AL167" i="3"/>
  <c r="AL163" i="3"/>
  <c r="AL159" i="3"/>
  <c r="AL155" i="3"/>
  <c r="AL151" i="3"/>
  <c r="AL147" i="3"/>
  <c r="AL143" i="3"/>
  <c r="AL141" i="3"/>
  <c r="AL192" i="3"/>
  <c r="AL188" i="3"/>
  <c r="AL184" i="3"/>
  <c r="AL180" i="3"/>
  <c r="AL176" i="3"/>
  <c r="AL172" i="3"/>
  <c r="AL168" i="3"/>
  <c r="AL164" i="3"/>
  <c r="AL160" i="3"/>
  <c r="AL156" i="3"/>
  <c r="AL152" i="3"/>
  <c r="AL148" i="3"/>
  <c r="AL144" i="3"/>
  <c r="AL213" i="3"/>
  <c r="AL209" i="3"/>
  <c r="AL205" i="3"/>
  <c r="AL201" i="3"/>
  <c r="AL197" i="3"/>
  <c r="AL224" i="3"/>
  <c r="AL220" i="3"/>
  <c r="AL216" i="3"/>
  <c r="AL194" i="3"/>
  <c r="AL212" i="3"/>
  <c r="AL208" i="3"/>
  <c r="AL204" i="3"/>
  <c r="AL200" i="3"/>
  <c r="AL196" i="3"/>
  <c r="AL214" i="3"/>
  <c r="AL223" i="3"/>
  <c r="AL219" i="3"/>
  <c r="AL215" i="3"/>
  <c r="AM215" i="3" l="1"/>
  <c r="AM223" i="3"/>
  <c r="AM196" i="3"/>
  <c r="AM204" i="3"/>
  <c r="AM212" i="3"/>
  <c r="AM216" i="3"/>
  <c r="AM224" i="3"/>
  <c r="AM201" i="3"/>
  <c r="AM209" i="3"/>
  <c r="AM144" i="3"/>
  <c r="AM152" i="3"/>
  <c r="AM160" i="3"/>
  <c r="AM168" i="3"/>
  <c r="AM176" i="3"/>
  <c r="AM184" i="3"/>
  <c r="AM192" i="3"/>
  <c r="AM143" i="3"/>
  <c r="AM151" i="3"/>
  <c r="AM159" i="3"/>
  <c r="AM167" i="3"/>
  <c r="AM175" i="3"/>
  <c r="AM183" i="3"/>
  <c r="AM191" i="3"/>
  <c r="AM9" i="3"/>
  <c r="AM17" i="3"/>
  <c r="AM25" i="3"/>
  <c r="AM33" i="3"/>
  <c r="AM41" i="3"/>
  <c r="AM49" i="3"/>
  <c r="AM57" i="3"/>
  <c r="AM65" i="3"/>
  <c r="AM73" i="3"/>
  <c r="AM8" i="3"/>
  <c r="AM16" i="3"/>
  <c r="AM24" i="3"/>
  <c r="AM32" i="3"/>
  <c r="AM40" i="3"/>
  <c r="AM48" i="3"/>
  <c r="AM56" i="3"/>
  <c r="AM64" i="3"/>
  <c r="AM72" i="3"/>
  <c r="AM80" i="3"/>
  <c r="AM137" i="3"/>
  <c r="AM133" i="3"/>
  <c r="AM129" i="3"/>
  <c r="AM125" i="3"/>
  <c r="AM121" i="3"/>
  <c r="AM117" i="3"/>
  <c r="AM113" i="3"/>
  <c r="AM109" i="3"/>
  <c r="AM105" i="3"/>
  <c r="AM101" i="3"/>
  <c r="AM97" i="3"/>
  <c r="AM93" i="3"/>
  <c r="AM89" i="3"/>
  <c r="AM85" i="3"/>
  <c r="AM217" i="3"/>
  <c r="AM202" i="3"/>
  <c r="AM210" i="3"/>
  <c r="AM222" i="3"/>
  <c r="AM199" i="3"/>
  <c r="AM207" i="3"/>
  <c r="AM142" i="3"/>
  <c r="AM150" i="3"/>
  <c r="AM158" i="3"/>
  <c r="AM166" i="3"/>
  <c r="AM174" i="3"/>
  <c r="AM182" i="3"/>
  <c r="AM190" i="3"/>
  <c r="AM149" i="3"/>
  <c r="AM157" i="3"/>
  <c r="AM165" i="3"/>
  <c r="AM173" i="3"/>
  <c r="AM181" i="3"/>
  <c r="AM189" i="3"/>
  <c r="AM11" i="3"/>
  <c r="AM19" i="3"/>
  <c r="AM27" i="3"/>
  <c r="AM35" i="3"/>
  <c r="AM43" i="3"/>
  <c r="AM51" i="3"/>
  <c r="AM59" i="3"/>
  <c r="AM67" i="3"/>
  <c r="AM75" i="3"/>
  <c r="AM7" i="3"/>
  <c r="AM18" i="3"/>
  <c r="AM26" i="3"/>
  <c r="AM34" i="3"/>
  <c r="AM42" i="3"/>
  <c r="AM50" i="3"/>
  <c r="AM58" i="3"/>
  <c r="AM66" i="3"/>
  <c r="AM74" i="3"/>
  <c r="AM132" i="3"/>
  <c r="AM140" i="3"/>
  <c r="AM136" i="3"/>
  <c r="AM130" i="3"/>
  <c r="AM126" i="3"/>
  <c r="AM122" i="3"/>
  <c r="AM116" i="3"/>
  <c r="AM112" i="3"/>
  <c r="AM108" i="3"/>
  <c r="AM104" i="3"/>
  <c r="AM100" i="3"/>
  <c r="AM96" i="3"/>
  <c r="AM92" i="3"/>
  <c r="AM88" i="3"/>
  <c r="AM84" i="3"/>
  <c r="AM221" i="3"/>
  <c r="AM219" i="3"/>
  <c r="AM214" i="3"/>
  <c r="AM200" i="3"/>
  <c r="AM208" i="3"/>
  <c r="AM194" i="3"/>
  <c r="AM220" i="3"/>
  <c r="AM197" i="3"/>
  <c r="AM205" i="3"/>
  <c r="AM213" i="3"/>
  <c r="AM148" i="3"/>
  <c r="AM156" i="3"/>
  <c r="AM164" i="3"/>
  <c r="AM172" i="3"/>
  <c r="AM180" i="3"/>
  <c r="AM188" i="3"/>
  <c r="AM141" i="3"/>
  <c r="AM147" i="3"/>
  <c r="AM155" i="3"/>
  <c r="AM163" i="3"/>
  <c r="AM171" i="3"/>
  <c r="AM179" i="3"/>
  <c r="AM187" i="3"/>
  <c r="AM81" i="3"/>
  <c r="AM13" i="3"/>
  <c r="AM21" i="3"/>
  <c r="AM29" i="3"/>
  <c r="AM37" i="3"/>
  <c r="AM45" i="3"/>
  <c r="AM53" i="3"/>
  <c r="AM61" i="3"/>
  <c r="AM69" i="3"/>
  <c r="AM77" i="3"/>
  <c r="AM12" i="3"/>
  <c r="AM20" i="3"/>
  <c r="AM28" i="3"/>
  <c r="AM36" i="3"/>
  <c r="AM44" i="3"/>
  <c r="AM52" i="3"/>
  <c r="AM60" i="3"/>
  <c r="AM68" i="3"/>
  <c r="AM76" i="3"/>
  <c r="AM139" i="3"/>
  <c r="AM135" i="3"/>
  <c r="AM131" i="3"/>
  <c r="AM127" i="3"/>
  <c r="AM123" i="3"/>
  <c r="AM119" i="3"/>
  <c r="AM115" i="3"/>
  <c r="AM111" i="3"/>
  <c r="AM107" i="3"/>
  <c r="AM103" i="3"/>
  <c r="AM99" i="3"/>
  <c r="AM95" i="3"/>
  <c r="AM91" i="3"/>
  <c r="AM87" i="3"/>
  <c r="AM83" i="3"/>
  <c r="AM198" i="3"/>
  <c r="AM206" i="3"/>
  <c r="AM218" i="3"/>
  <c r="AM195" i="3"/>
  <c r="AM203" i="3"/>
  <c r="AM211" i="3"/>
  <c r="AM146" i="3"/>
  <c r="AM154" i="3"/>
  <c r="AM162" i="3"/>
  <c r="AM170" i="3"/>
  <c r="AM178" i="3"/>
  <c r="AM186" i="3"/>
  <c r="AM145" i="3"/>
  <c r="AM153" i="3"/>
  <c r="AM161" i="3"/>
  <c r="AM169" i="3"/>
  <c r="AM177" i="3"/>
  <c r="AM185" i="3"/>
  <c r="AM193" i="3"/>
  <c r="AM15" i="3"/>
  <c r="AM23" i="3"/>
  <c r="AM31" i="3"/>
  <c r="AM39" i="3"/>
  <c r="AM47" i="3"/>
  <c r="AM55" i="3"/>
  <c r="AM63" i="3"/>
  <c r="AM71" i="3"/>
  <c r="AM79" i="3"/>
  <c r="AM14" i="3"/>
  <c r="AM22" i="3"/>
  <c r="AM30" i="3"/>
  <c r="AM38" i="3"/>
  <c r="AM46" i="3"/>
  <c r="AM54" i="3"/>
  <c r="AM62" i="3"/>
  <c r="AM70" i="3"/>
  <c r="AM78" i="3"/>
  <c r="AM120" i="3"/>
  <c r="AM138" i="3"/>
  <c r="AM134" i="3"/>
  <c r="AM128" i="3"/>
  <c r="AM124" i="3"/>
  <c r="AM118" i="3"/>
  <c r="AM114" i="3"/>
  <c r="AM110" i="3"/>
  <c r="AM106" i="3"/>
  <c r="AM102" i="3"/>
  <c r="AM98" i="3"/>
  <c r="AM94" i="3"/>
  <c r="AM90" i="3"/>
  <c r="AM86" i="3"/>
  <c r="AM82" i="3"/>
  <c r="AM10" i="3"/>
  <c r="Z5" i="2" l="1"/>
  <c r="X5" i="2"/>
  <c r="V5" i="2"/>
  <c r="T5" i="2"/>
  <c r="R5" i="2"/>
  <c r="P5" i="2"/>
  <c r="N5" i="2"/>
  <c r="L5" i="2"/>
  <c r="J5" i="2"/>
  <c r="Y5" i="2"/>
  <c r="U5" i="2"/>
  <c r="Q5" i="2"/>
  <c r="M5" i="2"/>
  <c r="I5" i="2"/>
  <c r="S5" i="2"/>
  <c r="K5" i="2"/>
  <c r="W5" i="2"/>
  <c r="O5" i="2"/>
</calcChain>
</file>

<file path=xl/comments1.xml><?xml version="1.0" encoding="utf-8"?>
<comments xmlns="http://schemas.openxmlformats.org/spreadsheetml/2006/main">
  <authors>
    <author>Долгов Алексей Владимирович</author>
  </authors>
  <commentList>
    <comment ref="A7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19281-2014</t>
        </r>
      </text>
    </comment>
    <comment ref="A80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19281-2014</t>
        </r>
      </text>
    </comment>
    <comment ref="A81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ГОСТ977-88
</t>
        </r>
      </text>
    </comment>
    <comment ref="A193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977-88</t>
        </r>
      </text>
    </comment>
    <comment ref="A194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380-2005
</t>
        </r>
      </text>
    </comment>
    <comment ref="A213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380-2005</t>
        </r>
      </text>
    </comment>
    <comment ref="A214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
ГОСТ 5781-82</t>
        </r>
      </text>
    </comment>
    <comment ref="A224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5781-82
</t>
        </r>
      </text>
    </comment>
  </commentList>
</comments>
</file>

<file path=xl/comments2.xml><?xml version="1.0" encoding="utf-8"?>
<comments xmlns="http://schemas.openxmlformats.org/spreadsheetml/2006/main">
  <authors>
    <author>Долгов Алексей Владимирович</author>
  </authors>
  <commentList>
    <comment ref="A7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19281-2014</t>
        </r>
      </text>
    </comment>
    <comment ref="AN7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19281-2014</t>
        </r>
      </text>
    </comment>
    <comment ref="A80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19281-2014</t>
        </r>
      </text>
    </comment>
    <comment ref="AN80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19281-2014</t>
        </r>
      </text>
    </comment>
    <comment ref="A81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ГОСТ977-88
</t>
        </r>
      </text>
    </comment>
    <comment ref="AN81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ГОСТ977-88
</t>
        </r>
      </text>
    </comment>
    <comment ref="A193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977-88</t>
        </r>
      </text>
    </comment>
    <comment ref="AN193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977-88</t>
        </r>
      </text>
    </comment>
    <comment ref="A194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380-2005
</t>
        </r>
      </text>
    </comment>
    <comment ref="AN194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380-2005
</t>
        </r>
      </text>
    </comment>
    <comment ref="A213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380-2005</t>
        </r>
      </text>
    </comment>
    <comment ref="AN213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380-2005</t>
        </r>
      </text>
    </comment>
    <comment ref="A214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
ГОСТ 5781-82</t>
        </r>
      </text>
    </comment>
    <comment ref="AN214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
ГОСТ 5781-82</t>
        </r>
      </text>
    </comment>
    <comment ref="A224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5781-82
</t>
        </r>
      </text>
    </comment>
    <comment ref="AN224" authorId="0" shapeId="0">
      <text>
        <r>
          <rPr>
            <b/>
            <sz val="9"/>
            <color indexed="81"/>
            <rFont val="Tahoma"/>
            <charset val="1"/>
          </rPr>
          <t>Долгов Алексей Владимирович:</t>
        </r>
        <r>
          <rPr>
            <sz val="9"/>
            <color indexed="81"/>
            <rFont val="Tahoma"/>
            <charset val="1"/>
          </rPr>
          <t xml:space="preserve">
ГОСТ 5781-82
</t>
        </r>
      </text>
    </comment>
  </commentList>
</comments>
</file>

<file path=xl/sharedStrings.xml><?xml version="1.0" encoding="utf-8"?>
<sst xmlns="http://schemas.openxmlformats.org/spreadsheetml/2006/main" count="4788" uniqueCount="247">
  <si>
    <t>Марка стали</t>
  </si>
  <si>
    <t>Si</t>
  </si>
  <si>
    <t>C</t>
  </si>
  <si>
    <t>Mn</t>
  </si>
  <si>
    <t>P</t>
  </si>
  <si>
    <t>S</t>
  </si>
  <si>
    <t>Cr</t>
  </si>
  <si>
    <t>Ni</t>
  </si>
  <si>
    <t>Cu</t>
  </si>
  <si>
    <t>V</t>
  </si>
  <si>
    <t>Al</t>
  </si>
  <si>
    <t>Ti</t>
  </si>
  <si>
    <t>Nb</t>
  </si>
  <si>
    <t>N</t>
  </si>
  <si>
    <t>Ca</t>
  </si>
  <si>
    <t>Ce</t>
  </si>
  <si>
    <t>Mo</t>
  </si>
  <si>
    <t>Массовая доля элементов, %</t>
  </si>
  <si>
    <t>09Г2</t>
  </si>
  <si>
    <t>-</t>
  </si>
  <si>
    <t>09Г2-1</t>
  </si>
  <si>
    <t>09Г2Д</t>
  </si>
  <si>
    <t>09Г2Д-1</t>
  </si>
  <si>
    <t>09ГСФЮ</t>
  </si>
  <si>
    <t>10Г2Б</t>
  </si>
  <si>
    <t>10Г2Б-1</t>
  </si>
  <si>
    <t>12Г2Б</t>
  </si>
  <si>
    <t>12Г2Б-1</t>
  </si>
  <si>
    <t>12Г2Ф</t>
  </si>
  <si>
    <t>12Г2Ф-1</t>
  </si>
  <si>
    <t>14Г2</t>
  </si>
  <si>
    <t>14Г2-1</t>
  </si>
  <si>
    <t>15ГФ</t>
  </si>
  <si>
    <t>15ГФ-1</t>
  </si>
  <si>
    <t>15Г2СФ</t>
  </si>
  <si>
    <t>15Г2СФ-1</t>
  </si>
  <si>
    <t>16ГС</t>
  </si>
  <si>
    <t>16ГС-1</t>
  </si>
  <si>
    <t>17ГС</t>
  </si>
  <si>
    <t>17ГС-1</t>
  </si>
  <si>
    <t>18Г2АФ</t>
  </si>
  <si>
    <t>18Г2АФ-1</t>
  </si>
  <si>
    <t>17Г1С</t>
  </si>
  <si>
    <t>17Г1С-1</t>
  </si>
  <si>
    <t>17Г1С-У</t>
  </si>
  <si>
    <t>17Г1С-У-1</t>
  </si>
  <si>
    <t>07ГФБ</t>
  </si>
  <si>
    <t>07ГФБ-1</t>
  </si>
  <si>
    <t>08ХМФчЮА</t>
  </si>
  <si>
    <t>09Г2С</t>
  </si>
  <si>
    <t>09Г2С-1</t>
  </si>
  <si>
    <t>09Г2СД</t>
  </si>
  <si>
    <t>09Г2СД-1</t>
  </si>
  <si>
    <t>09Г2ФБ</t>
  </si>
  <si>
    <t>09Г2ФБ-1</t>
  </si>
  <si>
    <t>10Г2С1</t>
  </si>
  <si>
    <t>10Г2С1Д</t>
  </si>
  <si>
    <t>10Г2БД</t>
  </si>
  <si>
    <t>10Г2БД-1</t>
  </si>
  <si>
    <t>10ХСНД</t>
  </si>
  <si>
    <t>10ХНДП</t>
  </si>
  <si>
    <t>10Г2ФБЮ</t>
  </si>
  <si>
    <t>10Г2ФБЮ-1</t>
  </si>
  <si>
    <t>12ГС</t>
  </si>
  <si>
    <t>12ГС-1</t>
  </si>
  <si>
    <t>12Г2ФД</t>
  </si>
  <si>
    <t>12Г2ФД-1</t>
  </si>
  <si>
    <t>12Г2С</t>
  </si>
  <si>
    <t>12Г2С-1</t>
  </si>
  <si>
    <t>12Г2СД</t>
  </si>
  <si>
    <t>12Г2СД-1</t>
  </si>
  <si>
    <t>12ГСБЮ</t>
  </si>
  <si>
    <t>12ГСБЮ-1</t>
  </si>
  <si>
    <t>13ХФЮ</t>
  </si>
  <si>
    <t>14Г2АФ</t>
  </si>
  <si>
    <t>14Г2АФ-1</t>
  </si>
  <si>
    <t>14Г2АФД</t>
  </si>
  <si>
    <t>14Г2АФД-1</t>
  </si>
  <si>
    <t>14ХГС</t>
  </si>
  <si>
    <t>15ГФД</t>
  </si>
  <si>
    <t>15ГФД-1</t>
  </si>
  <si>
    <t>15ХСНД</t>
  </si>
  <si>
    <t>15Г2СФД</t>
  </si>
  <si>
    <t>15Г2СФД-1</t>
  </si>
  <si>
    <t>16Г2АФ</t>
  </si>
  <si>
    <t>16Г2АФ-1</t>
  </si>
  <si>
    <t>16Г2АФД</t>
  </si>
  <si>
    <t>15Г2АФД</t>
  </si>
  <si>
    <t>15Г2АФД-1</t>
  </si>
  <si>
    <t>16Г2АФД-1</t>
  </si>
  <si>
    <t>18Г2АФД</t>
  </si>
  <si>
    <t>18Г2АФД-1</t>
  </si>
  <si>
    <t>20ФЮ</t>
  </si>
  <si>
    <t>от</t>
  </si>
  <si>
    <t>до</t>
  </si>
  <si>
    <t>Подсчет выполненных условий</t>
  </si>
  <si>
    <t>ИСПР:</t>
  </si>
  <si>
    <t>Факт</t>
  </si>
  <si>
    <t>мин</t>
  </si>
  <si>
    <t>макс</t>
  </si>
  <si>
    <t>АНАЛИЗ</t>
  </si>
  <si>
    <t>Приблизительно состав соответствует:</t>
  </si>
  <si>
    <t>15Л</t>
  </si>
  <si>
    <t>20Л</t>
  </si>
  <si>
    <t>25Л</t>
  </si>
  <si>
    <t>30Л</t>
  </si>
  <si>
    <t>35Л</t>
  </si>
  <si>
    <t>40Л</t>
  </si>
  <si>
    <t>45Л</t>
  </si>
  <si>
    <t>50Л</t>
  </si>
  <si>
    <t>20ГЛ</t>
  </si>
  <si>
    <t>35ГЛ</t>
  </si>
  <si>
    <t>20ГСЛ</t>
  </si>
  <si>
    <t>30ГСЛ</t>
  </si>
  <si>
    <t>20Г1ФЛ</t>
  </si>
  <si>
    <t>20ФЛ</t>
  </si>
  <si>
    <t>30ХГСФЛ</t>
  </si>
  <si>
    <t>45ФЛ</t>
  </si>
  <si>
    <t>32Х06Л</t>
  </si>
  <si>
    <t>40ХЛ</t>
  </si>
  <si>
    <t>20ХМЛ</t>
  </si>
  <si>
    <t>20ХМФЛ</t>
  </si>
  <si>
    <t>20ГНМФЛ</t>
  </si>
  <si>
    <t>35ХМЛ</t>
  </si>
  <si>
    <t>30ХНМЛ</t>
  </si>
  <si>
    <t>35ХГСЛ</t>
  </si>
  <si>
    <t>35НГМЛ</t>
  </si>
  <si>
    <t>20ДХЛ</t>
  </si>
  <si>
    <t>08ГДНФЛ</t>
  </si>
  <si>
    <t>13ХНДФТЛ</t>
  </si>
  <si>
    <t>12ДН2ФЛ</t>
  </si>
  <si>
    <t>12ДХН1МФЛ</t>
  </si>
  <si>
    <t>23ХГС2МФЛ</t>
  </si>
  <si>
    <t>12Х7Г3СЛ</t>
  </si>
  <si>
    <t>25Х2ГНМФЛ</t>
  </si>
  <si>
    <t>27Х5ГСМЛ</t>
  </si>
  <si>
    <t>30Х3С3ГМЛ</t>
  </si>
  <si>
    <t>03Н12Х5М3ТЛ</t>
  </si>
  <si>
    <t>03Н12Х5М3ТЮЛ</t>
  </si>
  <si>
    <t>15ГЛ</t>
  </si>
  <si>
    <t>30ГЛ</t>
  </si>
  <si>
    <t>45ГЛ</t>
  </si>
  <si>
    <t>70ГЛ</t>
  </si>
  <si>
    <t>55СЛ</t>
  </si>
  <si>
    <t>40Г1, 5ФЛ</t>
  </si>
  <si>
    <t>15ХЛ</t>
  </si>
  <si>
    <t>30ХЛ</t>
  </si>
  <si>
    <t>25ХГЛ</t>
  </si>
  <si>
    <t>35ХГЛ</t>
  </si>
  <si>
    <t>50ХГЛ</t>
  </si>
  <si>
    <t>60ХГЛ</t>
  </si>
  <si>
    <t>70Х2ГЛ</t>
  </si>
  <si>
    <t>35ХГФЛ</t>
  </si>
  <si>
    <t>40ХФЛ</t>
  </si>
  <si>
    <t>30ХМЛ</t>
  </si>
  <si>
    <t>40ХМЛ</t>
  </si>
  <si>
    <t>40ХНЛ</t>
  </si>
  <si>
    <t>40ХН2Л</t>
  </si>
  <si>
    <t>30ХГ1, 5МФРЛ</t>
  </si>
  <si>
    <t>75ХНМФЛ</t>
  </si>
  <si>
    <t>40ГТЛ</t>
  </si>
  <si>
    <t>20ГНМЮЛ</t>
  </si>
  <si>
    <t>20Х13Л</t>
  </si>
  <si>
    <t>08Х14НДЛ</t>
  </si>
  <si>
    <t>09Х16Н4БЛ</t>
  </si>
  <si>
    <t>09Х17Н3СЛ</t>
  </si>
  <si>
    <t>20Х5МЛ</t>
  </si>
  <si>
    <t>20Х8ВЛ</t>
  </si>
  <si>
    <t>40Х9С2Л</t>
  </si>
  <si>
    <t>20Х12ВНМФЛ</t>
  </si>
  <si>
    <t>10Х12НДЛ</t>
  </si>
  <si>
    <t>15Х13Л</t>
  </si>
  <si>
    <t>15Х25ТЛ</t>
  </si>
  <si>
    <t>08Х15Н4ДМЛ</t>
  </si>
  <si>
    <t>08Х14Н7МЛ</t>
  </si>
  <si>
    <t>14Х18Н4Г4Л</t>
  </si>
  <si>
    <t>12Х25Н5ТМФЛ</t>
  </si>
  <si>
    <t>16Х18Н12С4ТЮЛ</t>
  </si>
  <si>
    <t>35Х23Н7СЛ</t>
  </si>
  <si>
    <t>40Х24Н12СЛ</t>
  </si>
  <si>
    <t>20Х20Н14С2Л</t>
  </si>
  <si>
    <t>10Х18Н3Г3Д2Л</t>
  </si>
  <si>
    <t>10Х18Н9Л</t>
  </si>
  <si>
    <t>12Х18Н9ТЛ</t>
  </si>
  <si>
    <t>10Х18Н11БЛ</t>
  </si>
  <si>
    <t>07Х17Н16ТЛ</t>
  </si>
  <si>
    <t>12Х18Н12М3ТЛ</t>
  </si>
  <si>
    <t>55Х18Г14С2ТЛ</t>
  </si>
  <si>
    <t>15Х23Н18Л</t>
  </si>
  <si>
    <t>20Х25Н19С2Л</t>
  </si>
  <si>
    <t>18Х25Н19СЛ</t>
  </si>
  <si>
    <t>45Х17Г13Н3ЮЛ</t>
  </si>
  <si>
    <t>35Х18Н24С2Л</t>
  </si>
  <si>
    <t>31Х19Н9МВБТЛ</t>
  </si>
  <si>
    <t>12Х18Н12БЛ</t>
  </si>
  <si>
    <t>08Х17Н34В5Т3Ю2РЛ</t>
  </si>
  <si>
    <t>15Х18Н22В6М2РЛ</t>
  </si>
  <si>
    <t>20Х21Н46В8РЛ</t>
  </si>
  <si>
    <t>110Г13Л</t>
  </si>
  <si>
    <t>110Г13Х2БРЛ</t>
  </si>
  <si>
    <t>110Г13ФТЛ</t>
  </si>
  <si>
    <t>130Г14ХМФАЛ</t>
  </si>
  <si>
    <t>120Г10ФЛ</t>
  </si>
  <si>
    <t>85Х4М5Ф2В6Л (Р6М5Л)</t>
  </si>
  <si>
    <t>90Х4М4Ф2В6Л (Р6М4Ф2Л)</t>
  </si>
  <si>
    <t>15Х14НЛ</t>
  </si>
  <si>
    <t>08Х12Н4ГСМЛ</t>
  </si>
  <si>
    <t>12Х21Н5Г2СЛ</t>
  </si>
  <si>
    <t>12Х21Н5Г2СТЛ</t>
  </si>
  <si>
    <t>12Х21Н5Г2СМ2Л</t>
  </si>
  <si>
    <t>12Х19Н7Г2САЛ</t>
  </si>
  <si>
    <t>12Х21Н5Г2САЛ</t>
  </si>
  <si>
    <t>07Х18Н10Г2С2М2Л</t>
  </si>
  <si>
    <t>15Х18Н10Г2С2М2Л</t>
  </si>
  <si>
    <t>15Х18Н10Г2С2М2ТЛ</t>
  </si>
  <si>
    <t>W</t>
  </si>
  <si>
    <t>Ст0</t>
  </si>
  <si>
    <t>Ст1кп</t>
  </si>
  <si>
    <t>Ст1пс</t>
  </si>
  <si>
    <t>Ст1сп</t>
  </si>
  <si>
    <t>Ст2кп</t>
  </si>
  <si>
    <t>Ст2пс</t>
  </si>
  <si>
    <t>Ст2сп</t>
  </si>
  <si>
    <t>Ст3кп</t>
  </si>
  <si>
    <t>Ст3пс</t>
  </si>
  <si>
    <t>Ст3сп</t>
  </si>
  <si>
    <t>Ст3Гпс</t>
  </si>
  <si>
    <t>Ст3Гсп</t>
  </si>
  <si>
    <t>Ст4кп</t>
  </si>
  <si>
    <t>Ст4пс</t>
  </si>
  <si>
    <t>Ст4сп</t>
  </si>
  <si>
    <t>Ст5пс</t>
  </si>
  <si>
    <t>Ст5сп</t>
  </si>
  <si>
    <t>Ст5Гпс</t>
  </si>
  <si>
    <t>Ст6пс</t>
  </si>
  <si>
    <t>Ст6сп</t>
  </si>
  <si>
    <t>10ГТ</t>
  </si>
  <si>
    <t>18Г2С</t>
  </si>
  <si>
    <t>32Г2Рпс</t>
  </si>
  <si>
    <t>35ГС</t>
  </si>
  <si>
    <t>25Г2С</t>
  </si>
  <si>
    <t>20ХГ2Ц</t>
  </si>
  <si>
    <t>80С</t>
  </si>
  <si>
    <t>23Х2Г2Т</t>
  </si>
  <si>
    <t>22Х2Г2АЮ</t>
  </si>
  <si>
    <t>22Х2Г2Р</t>
  </si>
  <si>
    <t>20Х2Г2СР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</si>
</sst>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12" xfId="0" applyBorder="1"/>
    <xf numFmtId="0" fontId="0" fillId="0" borderId="11" xfId="0" applyBorder="1" applyAlignment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3" borderId="20" xfId="0" applyFont="1" applyFill="1" applyBorder="1"/>
    <xf numFmtId="0" fontId="3" fillId="3" borderId="0" xfId="0" applyFont="1" applyFill="1"/>
    <xf numFmtId="0" fontId="0" fillId="5" borderId="21" xfId="0" applyFill="1" applyBorder="1"/>
    <xf numFmtId="0" fontId="0" fillId="0" borderId="22" xfId="0" applyBorder="1"/>
    <xf numFmtId="0" fontId="0" fillId="0" borderId="21" xfId="0" applyBorder="1"/>
    <xf numFmtId="0" fontId="0" fillId="5" borderId="23" xfId="0" applyFill="1" applyBorder="1"/>
    <xf numFmtId="0" fontId="0" fillId="0" borderId="25" xfId="0" applyBorder="1"/>
    <xf numFmtId="0" fontId="0" fillId="5" borderId="24" xfId="0" applyFill="1" applyBorder="1"/>
    <xf numFmtId="0" fontId="0" fillId="5" borderId="3" xfId="0" applyFill="1" applyBorder="1"/>
    <xf numFmtId="0" fontId="0" fillId="0" borderId="10" xfId="0" applyBorder="1"/>
    <xf numFmtId="0" fontId="0" fillId="0" borderId="16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B15" sqref="B15"/>
    </sheetView>
  </sheetViews>
  <sheetFormatPr defaultRowHeight="15" x14ac:dyDescent="0.25"/>
  <cols>
    <col min="2" max="2" width="4.42578125" customWidth="1"/>
    <col min="3" max="3" width="4.5703125" customWidth="1"/>
    <col min="4" max="4" width="4.140625" customWidth="1"/>
    <col min="5" max="5" width="5.140625" customWidth="1"/>
    <col min="6" max="6" width="4.140625" customWidth="1"/>
    <col min="7" max="7" width="4" customWidth="1"/>
    <col min="8" max="8" width="5.28515625" customWidth="1"/>
    <col min="9" max="9" width="7.42578125" bestFit="1" customWidth="1"/>
    <col min="10" max="10" width="5.5703125" bestFit="1" customWidth="1"/>
    <col min="11" max="11" width="4.42578125" customWidth="1"/>
    <col min="12" max="12" width="4" customWidth="1"/>
    <col min="13" max="13" width="5" customWidth="1"/>
    <col min="14" max="14" width="5.140625" customWidth="1"/>
    <col min="15" max="15" width="4.42578125" customWidth="1"/>
    <col min="16" max="16" width="5.5703125" customWidth="1"/>
    <col min="17" max="17" width="3" customWidth="1"/>
    <col min="18" max="18" width="5.140625" customWidth="1"/>
    <col min="19" max="19" width="4.7109375" customWidth="1"/>
    <col min="20" max="20" width="4.28515625" customWidth="1"/>
    <col min="21" max="21" width="5.5703125" customWidth="1"/>
    <col min="22" max="22" width="4" bestFit="1" customWidth="1"/>
    <col min="23" max="23" width="4.7109375" customWidth="1"/>
    <col min="24" max="24" width="4" bestFit="1" customWidth="1"/>
    <col min="25" max="25" width="5" customWidth="1"/>
    <col min="26" max="26" width="4.28515625" customWidth="1"/>
    <col min="27" max="27" width="3.85546875" customWidth="1"/>
    <col min="28" max="28" width="3.5703125" customWidth="1"/>
    <col min="29" max="29" width="4.42578125" customWidth="1"/>
    <col min="30" max="30" width="4.140625" customWidth="1"/>
    <col min="31" max="31" width="4.85546875" customWidth="1"/>
    <col min="32" max="32" width="5.140625" customWidth="1"/>
    <col min="33" max="33" width="5.42578125" customWidth="1"/>
  </cols>
  <sheetData>
    <row r="1" spans="1:33" ht="16.5" thickTop="1" thickBot="1" x14ac:dyDescent="0.3">
      <c r="B1" s="39" t="s">
        <v>2</v>
      </c>
      <c r="C1" s="39"/>
      <c r="D1" s="39" t="s">
        <v>1</v>
      </c>
      <c r="E1" s="39"/>
      <c r="F1" s="39" t="s">
        <v>3</v>
      </c>
      <c r="G1" s="39"/>
      <c r="H1" s="39" t="s">
        <v>4</v>
      </c>
      <c r="I1" s="39"/>
      <c r="J1" s="39" t="s">
        <v>5</v>
      </c>
      <c r="K1" s="39"/>
      <c r="L1" s="39" t="s">
        <v>6</v>
      </c>
      <c r="M1" s="39"/>
      <c r="N1" s="39" t="s">
        <v>7</v>
      </c>
      <c r="O1" s="39"/>
      <c r="P1" s="39" t="s">
        <v>8</v>
      </c>
      <c r="Q1" s="39"/>
      <c r="R1" s="39" t="s">
        <v>9</v>
      </c>
      <c r="S1" s="39"/>
      <c r="T1" s="39" t="s">
        <v>10</v>
      </c>
      <c r="U1" s="39"/>
      <c r="V1" s="39" t="s">
        <v>11</v>
      </c>
      <c r="W1" s="39"/>
      <c r="X1" s="39" t="s">
        <v>12</v>
      </c>
      <c r="Y1" s="39"/>
      <c r="Z1" s="39" t="s">
        <v>13</v>
      </c>
      <c r="AA1" s="39"/>
      <c r="AB1" s="39" t="s">
        <v>14</v>
      </c>
      <c r="AC1" s="39"/>
      <c r="AD1" s="39" t="s">
        <v>15</v>
      </c>
      <c r="AE1" s="39"/>
      <c r="AF1" s="39" t="s">
        <v>16</v>
      </c>
      <c r="AG1" s="39"/>
    </row>
    <row r="2" spans="1:33" ht="16.5" thickTop="1" thickBot="1" x14ac:dyDescent="0.3">
      <c r="A2" s="8" t="s">
        <v>97</v>
      </c>
      <c r="B2" s="39">
        <v>0.27</v>
      </c>
      <c r="C2" s="39"/>
      <c r="D2" s="39">
        <v>0.61</v>
      </c>
      <c r="E2" s="39"/>
      <c r="F2" s="39">
        <v>1.44</v>
      </c>
      <c r="G2" s="39"/>
      <c r="H2" s="39">
        <v>1.7999999999999999E-2</v>
      </c>
      <c r="I2" s="39"/>
      <c r="J2" s="39">
        <v>0.01</v>
      </c>
      <c r="K2" s="39"/>
      <c r="L2" s="39">
        <v>0.06</v>
      </c>
      <c r="M2" s="39"/>
      <c r="N2" s="39">
        <v>0.03</v>
      </c>
      <c r="O2" s="39"/>
      <c r="P2" s="39">
        <v>0.01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spans="1:33" ht="16.5" thickTop="1" thickBot="1" x14ac:dyDescent="0.3"/>
    <row r="4" spans="1:33" ht="15.75" thickTop="1" x14ac:dyDescent="0.25">
      <c r="A4" s="35" t="s">
        <v>101</v>
      </c>
      <c r="B4" s="36"/>
      <c r="C4" s="36"/>
      <c r="D4" s="36"/>
      <c r="E4" s="36"/>
      <c r="F4" s="36"/>
      <c r="G4" s="36"/>
      <c r="H4" s="37"/>
      <c r="I4" s="40" t="str">
        <f>"C="&amp;B2</f>
        <v>C=0,27</v>
      </c>
      <c r="J4" s="41"/>
      <c r="K4" s="41" t="str">
        <f>"Si="&amp;D2</f>
        <v>Si=0,61</v>
      </c>
      <c r="L4" s="41"/>
      <c r="M4" s="41" t="str">
        <f>"Mn="&amp;F2</f>
        <v>Mn=1,44</v>
      </c>
      <c r="N4" s="41"/>
      <c r="O4" s="41" t="str">
        <f>"P="&amp;H2</f>
        <v>P=0,018</v>
      </c>
      <c r="P4" s="41"/>
      <c r="Q4" s="41" t="str">
        <f>"S="&amp;J2</f>
        <v>S=0,01</v>
      </c>
      <c r="R4" s="41"/>
      <c r="S4" s="41" t="str">
        <f>"Cr="&amp;L2</f>
        <v>Cr=0,06</v>
      </c>
      <c r="T4" s="41"/>
      <c r="U4" s="41" t="str">
        <f>"Ni="&amp;N2</f>
        <v>Ni=0,03</v>
      </c>
      <c r="V4" s="41"/>
      <c r="W4" s="41" t="str">
        <f>"Cu="&amp;P2</f>
        <v>Cu=0,01</v>
      </c>
      <c r="X4" s="41"/>
      <c r="Y4" s="41" t="str">
        <f>"V="&amp;R2</f>
        <v>V=</v>
      </c>
      <c r="Z4" s="41"/>
    </row>
    <row r="5" spans="1:33" x14ac:dyDescent="0.25">
      <c r="A5" s="38">
        <v>1</v>
      </c>
      <c r="B5" s="21"/>
      <c r="C5" s="2"/>
      <c r="D5" s="2"/>
      <c r="E5" s="2"/>
      <c r="F5" s="2"/>
      <c r="G5" s="2"/>
      <c r="H5" s="2"/>
      <c r="I5" s="3" t="str">
        <f>IF(B5="","",VLOOKUP(B5,'Справочные данные'!$A$7:$S$224,2,FALSE))</f>
        <v/>
      </c>
      <c r="J5" s="3" t="str">
        <f>IF(B5="","",VLOOKUP(B5,'Справочные данные'!$A$7:$S$224,3,FALSE))</f>
        <v/>
      </c>
      <c r="K5" s="3" t="str">
        <f>IF(B5="","",VLOOKUP(B5,'Справочные данные'!$A$7:$S$224,4,FALSE))</f>
        <v/>
      </c>
      <c r="L5" s="3" t="str">
        <f>IF(B5="","",VLOOKUP(B5,'Справочные данные'!$A$7:$S$224,5,FALSE))</f>
        <v/>
      </c>
      <c r="M5" s="3" t="str">
        <f>IF(B5="","",VLOOKUP(B5,'Справочные данные'!$A$7:$S$224,6,FALSE))</f>
        <v/>
      </c>
      <c r="N5" s="3" t="str">
        <f>IF(B5="","",VLOOKUP(B5,'Справочные данные'!$A$7:$S$224,7,FALSE))</f>
        <v/>
      </c>
      <c r="O5" s="3" t="str">
        <f>IF(B5="","",VLOOKUP(B5,'Справочные данные'!$A$7:$S$224,8,FALSE))</f>
        <v/>
      </c>
      <c r="P5" s="3" t="str">
        <f>IF(B5="","",VLOOKUP(B5,'Справочные данные'!$A$7:$S$224,9,FALSE))</f>
        <v/>
      </c>
      <c r="Q5" s="3" t="str">
        <f>IF(B5="","",VLOOKUP(B5,'Справочные данные'!$A$7:$S$224,10,FALSE))</f>
        <v/>
      </c>
      <c r="R5" s="3" t="str">
        <f>IF(B5="","",VLOOKUP(B5,'Справочные данные'!$A$7:$S$224,11,FALSE))</f>
        <v/>
      </c>
      <c r="S5" s="3" t="str">
        <f>IF(B5="","",VLOOKUP(B5,'Справочные данные'!$A$7:$S$224,12,FALSE))</f>
        <v/>
      </c>
      <c r="T5" s="3" t="str">
        <f>IF(B5="","",VLOOKUP(B5,'Справочные данные'!$A$7:$S$224,13,FALSE))</f>
        <v/>
      </c>
      <c r="U5" s="3" t="str">
        <f>IF(B5="","",VLOOKUP(B5,'Справочные данные'!$A$7:$S$224,14,FALSE))</f>
        <v/>
      </c>
      <c r="V5" s="3" t="str">
        <f>IF(B5="","",VLOOKUP(B5,'Справочные данные'!$A$7:$S$224,15,FALSE))</f>
        <v/>
      </c>
      <c r="W5" s="3" t="str">
        <f>IF(B5="","",VLOOKUP(B5,'Справочные данные'!$A$7:$S$224,16,FALSE))</f>
        <v/>
      </c>
      <c r="X5" s="3" t="str">
        <f>IF(B5="","",VLOOKUP(B5,'Справочные данные'!$A$7:$S$224,17,FALSE))</f>
        <v/>
      </c>
      <c r="Y5" s="3" t="str">
        <f>IF(B5="","",VLOOKUP(B5,'Справочные данные'!$A$7:$S$224,18,FALSE))</f>
        <v/>
      </c>
      <c r="Z5" s="3" t="str">
        <f>IF(B5="","",VLOOKUP(B5,'Справочные данные'!$A$7:$S$224,19,FALSE))</f>
        <v/>
      </c>
    </row>
    <row r="6" spans="1:33" x14ac:dyDescent="0.25">
      <c r="A6" s="3">
        <v>2</v>
      </c>
      <c r="B6" s="21"/>
      <c r="C6" s="18"/>
      <c r="D6" s="18"/>
      <c r="E6" s="18"/>
      <c r="F6" s="18"/>
      <c r="G6" s="18"/>
      <c r="H6" s="65"/>
      <c r="I6" s="3" t="str">
        <f>IF(B6="","",VLOOKUP(B6,'Справочные данные'!$A$7:$S$224,2,FALSE))</f>
        <v/>
      </c>
      <c r="J6" s="3" t="str">
        <f>IF(B6="","",VLOOKUP(B6,'Справочные данные'!$A$7:$S$224,3,FALSE))</f>
        <v/>
      </c>
      <c r="K6" s="3" t="str">
        <f>IF(B6="","",VLOOKUP(B6,'Справочные данные'!$A$7:$S$224,4,FALSE))</f>
        <v/>
      </c>
      <c r="L6" s="3" t="str">
        <f>IF(B6="","",VLOOKUP(B6,'Справочные данные'!$A$7:$S$224,5,FALSE))</f>
        <v/>
      </c>
      <c r="M6" s="3" t="str">
        <f>IF(B6="","",VLOOKUP(B6,'Справочные данные'!$A$7:$S$224,6,FALSE))</f>
        <v/>
      </c>
      <c r="N6" s="3" t="str">
        <f>IF(B6="","",VLOOKUP(B6,'Справочные данные'!$A$7:$S$224,7,FALSE))</f>
        <v/>
      </c>
      <c r="O6" s="3" t="str">
        <f>IF(B6="","",VLOOKUP(B6,'Справочные данные'!$A$7:$S$224,8,FALSE))</f>
        <v/>
      </c>
      <c r="P6" s="3" t="str">
        <f>IF(B6="","",VLOOKUP(B6,'Справочные данные'!$A$7:$S$224,9,FALSE))</f>
        <v/>
      </c>
      <c r="Q6" s="3" t="str">
        <f>IF(B6="","",VLOOKUP(B6,'Справочные данные'!$A$7:$S$224,10,FALSE))</f>
        <v/>
      </c>
      <c r="R6" s="3" t="str">
        <f>IF(B6="","",VLOOKUP(B6,'Справочные данные'!$A$7:$S$224,11,FALSE))</f>
        <v/>
      </c>
      <c r="S6" s="3" t="str">
        <f>IF(B6="","",VLOOKUP(B6,'Справочные данные'!$A$7:$S$224,12,FALSE))</f>
        <v/>
      </c>
      <c r="T6" s="3" t="str">
        <f>IF(B6="","",VLOOKUP(B6,'Справочные данные'!$A$7:$S$224,13,FALSE))</f>
        <v/>
      </c>
      <c r="U6" s="3" t="str">
        <f>IF(B6="","",VLOOKUP(B6,'Справочные данные'!$A$7:$S$224,14,FALSE))</f>
        <v/>
      </c>
      <c r="V6" s="3" t="str">
        <f>IF(B6="","",VLOOKUP(B6,'Справочные данные'!$A$7:$S$224,15,FALSE))</f>
        <v/>
      </c>
      <c r="W6" s="3" t="str">
        <f>IF(B6="","",VLOOKUP(B6,'Справочные данные'!$A$7:$S$224,16,FALSE))</f>
        <v/>
      </c>
      <c r="X6" s="3" t="str">
        <f>IF(B6="","",VLOOKUP(B6,'Справочные данные'!$A$7:$S$224,17,FALSE))</f>
        <v/>
      </c>
      <c r="Y6" s="3" t="str">
        <f>IF(B6="","",VLOOKUP(B6,'Справочные данные'!$A$7:$S$224,18,FALSE))</f>
        <v/>
      </c>
      <c r="Z6" s="3" t="str">
        <f>IF(B6="","",VLOOKUP(B6,'Справочные данные'!$A$7:$S$224,19,FALSE))</f>
        <v/>
      </c>
    </row>
    <row r="7" spans="1:33" x14ac:dyDescent="0.25">
      <c r="A7" s="38">
        <v>3</v>
      </c>
      <c r="B7" s="21"/>
      <c r="C7" s="18"/>
      <c r="D7" s="18"/>
      <c r="E7" s="18"/>
      <c r="F7" s="18"/>
      <c r="G7" s="18"/>
      <c r="H7" s="65"/>
      <c r="I7" s="3" t="str">
        <f>IF(B7="","",VLOOKUP(B7,'Справочные данные'!$A$7:$S$224,2,FALSE))</f>
        <v/>
      </c>
      <c r="J7" s="3" t="str">
        <f>IF(B7="","",VLOOKUP(B7,'Справочные данные'!$A$7:$S$224,3,FALSE))</f>
        <v/>
      </c>
      <c r="K7" s="3" t="str">
        <f>IF(B7="","",VLOOKUP(B7,'Справочные данные'!$A$7:$S$224,4,FALSE))</f>
        <v/>
      </c>
      <c r="L7" s="3" t="str">
        <f>IF(B7="","",VLOOKUP(B7,'Справочные данные'!$A$7:$S$224,5,FALSE))</f>
        <v/>
      </c>
      <c r="M7" s="3" t="str">
        <f>IF(B7="","",VLOOKUP(B7,'Справочные данные'!$A$7:$S$224,6,FALSE))</f>
        <v/>
      </c>
      <c r="N7" s="3" t="str">
        <f>IF(B7="","",VLOOKUP(B7,'Справочные данные'!$A$7:$S$224,7,FALSE))</f>
        <v/>
      </c>
      <c r="O7" s="3" t="str">
        <f>IF(B7="","",VLOOKUP(B7,'Справочные данные'!$A$7:$S$224,8,FALSE))</f>
        <v/>
      </c>
      <c r="P7" s="3" t="str">
        <f>IF(B7="","",VLOOKUP(B7,'Справочные данные'!$A$7:$S$224,9,FALSE))</f>
        <v/>
      </c>
      <c r="Q7" s="3" t="str">
        <f>IF(B7="","",VLOOKUP(B7,'Справочные данные'!$A$7:$S$224,10,FALSE))</f>
        <v/>
      </c>
      <c r="R7" s="3" t="str">
        <f>IF(B7="","",VLOOKUP(B7,'Справочные данные'!$A$7:$S$224,11,FALSE))</f>
        <v/>
      </c>
      <c r="S7" s="3" t="str">
        <f>IF(B7="","",VLOOKUP(B7,'Справочные данные'!$A$7:$S$224,12,FALSE))</f>
        <v/>
      </c>
      <c r="T7" s="3" t="str">
        <f>IF(B7="","",VLOOKUP(B7,'Справочные данные'!$A$7:$S$224,13,FALSE))</f>
        <v/>
      </c>
      <c r="U7" s="3" t="str">
        <f>IF(B7="","",VLOOKUP(B7,'Справочные данные'!$A$7:$S$224,14,FALSE))</f>
        <v/>
      </c>
      <c r="V7" s="3" t="str">
        <f>IF(B7="","",VLOOKUP(B7,'Справочные данные'!$A$7:$S$224,15,FALSE))</f>
        <v/>
      </c>
      <c r="W7" s="3" t="str">
        <f>IF(B7="","",VLOOKUP(B7,'Справочные данные'!$A$7:$S$224,16,FALSE))</f>
        <v/>
      </c>
      <c r="X7" s="3" t="str">
        <f>IF(B7="","",VLOOKUP(B7,'Справочные данные'!$A$7:$S$224,17,FALSE))</f>
        <v/>
      </c>
      <c r="Y7" s="3" t="str">
        <f>IF(B7="","",VLOOKUP(B7,'Справочные данные'!$A$7:$S$224,18,FALSE))</f>
        <v/>
      </c>
      <c r="Z7" s="3" t="str">
        <f>IF(B7="","",VLOOKUP(B7,'Справочные данные'!$A$7:$S$224,19,FALSE))</f>
        <v/>
      </c>
    </row>
    <row r="8" spans="1:33" x14ac:dyDescent="0.25">
      <c r="A8" s="3">
        <v>4</v>
      </c>
      <c r="B8" s="21"/>
      <c r="C8" s="18"/>
      <c r="D8" s="18"/>
      <c r="E8" s="18"/>
      <c r="F8" s="18"/>
      <c r="G8" s="18"/>
      <c r="H8" s="65"/>
      <c r="I8" s="3" t="str">
        <f>IF(B8="","",VLOOKUP(B8,'Справочные данные'!$A$7:$S$224,2,FALSE))</f>
        <v/>
      </c>
      <c r="J8" s="3" t="str">
        <f>IF(B8="","",VLOOKUP(B8,'Справочные данные'!$A$7:$S$224,3,FALSE))</f>
        <v/>
      </c>
      <c r="K8" s="3" t="str">
        <f>IF(B8="","",VLOOKUP(B8,'Справочные данные'!$A$7:$S$224,4,FALSE))</f>
        <v/>
      </c>
      <c r="L8" s="3" t="str">
        <f>IF(B8="","",VLOOKUP(B8,'Справочные данные'!$A$7:$S$224,5,FALSE))</f>
        <v/>
      </c>
      <c r="M8" s="3" t="str">
        <f>IF(B8="","",VLOOKUP(B8,'Справочные данные'!$A$7:$S$224,6,FALSE))</f>
        <v/>
      </c>
      <c r="N8" s="3" t="str">
        <f>IF(B8="","",VLOOKUP(B8,'Справочные данные'!$A$7:$S$224,7,FALSE))</f>
        <v/>
      </c>
      <c r="O8" s="3" t="str">
        <f>IF(B8="","",VLOOKUP(B8,'Справочные данные'!$A$7:$S$224,8,FALSE))</f>
        <v/>
      </c>
      <c r="P8" s="3" t="str">
        <f>IF(B8="","",VLOOKUP(B8,'Справочные данные'!$A$7:$S$224,9,FALSE))</f>
        <v/>
      </c>
      <c r="Q8" s="3" t="str">
        <f>IF(B8="","",VLOOKUP(B8,'Справочные данные'!$A$7:$S$224,10,FALSE))</f>
        <v/>
      </c>
      <c r="R8" s="3" t="str">
        <f>IF(B8="","",VLOOKUP(B8,'Справочные данные'!$A$7:$S$224,11,FALSE))</f>
        <v/>
      </c>
      <c r="S8" s="3" t="str">
        <f>IF(B8="","",VLOOKUP(B8,'Справочные данные'!$A$7:$S$224,12,FALSE))</f>
        <v/>
      </c>
      <c r="T8" s="3" t="str">
        <f>IF(B8="","",VLOOKUP(B8,'Справочные данные'!$A$7:$S$224,13,FALSE))</f>
        <v/>
      </c>
      <c r="U8" s="3" t="str">
        <f>IF(B8="","",VLOOKUP(B8,'Справочные данные'!$A$7:$S$224,14,FALSE))</f>
        <v/>
      </c>
      <c r="V8" s="3" t="str">
        <f>IF(B8="","",VLOOKUP(B8,'Справочные данные'!$A$7:$S$224,15,FALSE))</f>
        <v/>
      </c>
      <c r="W8" s="3" t="str">
        <f>IF(B8="","",VLOOKUP(B8,'Справочные данные'!$A$7:$S$224,16,FALSE))</f>
        <v/>
      </c>
      <c r="X8" s="3" t="str">
        <f>IF(B8="","",VLOOKUP(B8,'Справочные данные'!$A$7:$S$224,17,FALSE))</f>
        <v/>
      </c>
      <c r="Y8" s="3" t="str">
        <f>IF(B8="","",VLOOKUP(B8,'Справочные данные'!$A$7:$S$224,18,FALSE))</f>
        <v/>
      </c>
      <c r="Z8" s="3" t="str">
        <f>IF(B8="","",VLOOKUP(B8,'Справочные данные'!$A$7:$S$224,19,FALSE))</f>
        <v/>
      </c>
    </row>
    <row r="9" spans="1:33" x14ac:dyDescent="0.25">
      <c r="A9" s="38">
        <v>5</v>
      </c>
      <c r="B9" s="21"/>
      <c r="C9" s="18"/>
      <c r="D9" s="18"/>
      <c r="E9" s="18"/>
      <c r="F9" s="18"/>
      <c r="G9" s="18"/>
      <c r="H9" s="65"/>
      <c r="I9" s="3" t="str">
        <f>IF(B9="","",VLOOKUP(B9,'Справочные данные'!$A$7:$S$224,2,FALSE))</f>
        <v/>
      </c>
      <c r="J9" s="3" t="str">
        <f>IF(B9="","",VLOOKUP(B9,'Справочные данные'!$A$7:$S$224,3,FALSE))</f>
        <v/>
      </c>
      <c r="K9" s="3" t="str">
        <f>IF(B9="","",VLOOKUP(B9,'Справочные данные'!$A$7:$S$224,4,FALSE))</f>
        <v/>
      </c>
      <c r="L9" s="3" t="str">
        <f>IF(B9="","",VLOOKUP(B9,'Справочные данные'!$A$7:$S$224,5,FALSE))</f>
        <v/>
      </c>
      <c r="M9" s="3" t="str">
        <f>IF(B9="","",VLOOKUP(B9,'Справочные данные'!$A$7:$S$224,6,FALSE))</f>
        <v/>
      </c>
      <c r="N9" s="3" t="str">
        <f>IF(B9="","",VLOOKUP(B9,'Справочные данные'!$A$7:$S$224,7,FALSE))</f>
        <v/>
      </c>
      <c r="O9" s="3" t="str">
        <f>IF(B9="","",VLOOKUP(B9,'Справочные данные'!$A$7:$S$224,8,FALSE))</f>
        <v/>
      </c>
      <c r="P9" s="3" t="str">
        <f>IF(B9="","",VLOOKUP(B9,'Справочные данные'!$A$7:$S$224,9,FALSE))</f>
        <v/>
      </c>
      <c r="Q9" s="3" t="str">
        <f>IF(B9="","",VLOOKUP(B9,'Справочные данные'!$A$7:$S$224,10,FALSE))</f>
        <v/>
      </c>
      <c r="R9" s="3" t="str">
        <f>IF(B9="","",VLOOKUP(B9,'Справочные данные'!$A$7:$S$224,11,FALSE))</f>
        <v/>
      </c>
      <c r="S9" s="3" t="str">
        <f>IF(B9="","",VLOOKUP(B9,'Справочные данные'!$A$7:$S$224,12,FALSE))</f>
        <v/>
      </c>
      <c r="T9" s="3" t="str">
        <f>IF(B9="","",VLOOKUP(B9,'Справочные данные'!$A$7:$S$224,13,FALSE))</f>
        <v/>
      </c>
      <c r="U9" s="3" t="str">
        <f>IF(B9="","",VLOOKUP(B9,'Справочные данные'!$A$7:$S$224,14,FALSE))</f>
        <v/>
      </c>
      <c r="V9" s="3" t="str">
        <f>IF(B9="","",VLOOKUP(B9,'Справочные данные'!$A$7:$S$224,15,FALSE))</f>
        <v/>
      </c>
      <c r="W9" s="3" t="str">
        <f>IF(B9="","",VLOOKUP(B9,'Справочные данные'!$A$7:$S$224,16,FALSE))</f>
        <v/>
      </c>
      <c r="X9" s="3" t="str">
        <f>IF(B9="","",VLOOKUP(B9,'Справочные данные'!$A$7:$S$224,17,FALSE))</f>
        <v/>
      </c>
      <c r="Y9" s="3" t="str">
        <f>IF(B9="","",VLOOKUP(B9,'Справочные данные'!$A$7:$S$224,18,FALSE))</f>
        <v/>
      </c>
      <c r="Z9" s="3" t="str">
        <f>IF(B9="","",VLOOKUP(B9,'Справочные данные'!$A$7:$S$224,19,FALSE))</f>
        <v/>
      </c>
    </row>
    <row r="10" spans="1:33" x14ac:dyDescent="0.25">
      <c r="A10" s="3">
        <v>6</v>
      </c>
      <c r="B10" s="21"/>
      <c r="C10" s="18"/>
      <c r="D10" s="18"/>
      <c r="E10" s="18"/>
      <c r="F10" s="18"/>
      <c r="G10" s="18"/>
      <c r="H10" s="65"/>
      <c r="I10" s="3" t="str">
        <f>IF(B10="","",VLOOKUP(B10,'Справочные данные'!$A$7:$S$224,2,FALSE))</f>
        <v/>
      </c>
      <c r="J10" s="3" t="str">
        <f>IF(B10="","",VLOOKUP(B10,'Справочные данные'!$A$7:$S$224,3,FALSE))</f>
        <v/>
      </c>
      <c r="K10" s="3" t="str">
        <f>IF(B10="","",VLOOKUP(B10,'Справочные данные'!$A$7:$S$224,4,FALSE))</f>
        <v/>
      </c>
      <c r="L10" s="3" t="str">
        <f>IF(B10="","",VLOOKUP(B10,'Справочные данные'!$A$7:$S$224,5,FALSE))</f>
        <v/>
      </c>
      <c r="M10" s="3" t="str">
        <f>IF(B10="","",VLOOKUP(B10,'Справочные данные'!$A$7:$S$224,6,FALSE))</f>
        <v/>
      </c>
      <c r="N10" s="3" t="str">
        <f>IF(B10="","",VLOOKUP(B10,'Справочные данные'!$A$7:$S$224,7,FALSE))</f>
        <v/>
      </c>
      <c r="O10" s="3" t="str">
        <f>IF(B10="","",VLOOKUP(B10,'Справочные данные'!$A$7:$S$224,8,FALSE))</f>
        <v/>
      </c>
      <c r="P10" s="3" t="str">
        <f>IF(B10="","",VLOOKUP(B10,'Справочные данные'!$A$7:$S$224,9,FALSE))</f>
        <v/>
      </c>
      <c r="Q10" s="3" t="str">
        <f>IF(B10="","",VLOOKUP(B10,'Справочные данные'!$A$7:$S$224,10,FALSE))</f>
        <v/>
      </c>
      <c r="R10" s="3" t="str">
        <f>IF(B10="","",VLOOKUP(B10,'Справочные данные'!$A$7:$S$224,11,FALSE))</f>
        <v/>
      </c>
      <c r="S10" s="3" t="str">
        <f>IF(B10="","",VLOOKUP(B10,'Справочные данные'!$A$7:$S$224,12,FALSE))</f>
        <v/>
      </c>
      <c r="T10" s="3" t="str">
        <f>IF(B10="","",VLOOKUP(B10,'Справочные данные'!$A$7:$S$224,13,FALSE))</f>
        <v/>
      </c>
      <c r="U10" s="3" t="str">
        <f>IF(B10="","",VLOOKUP(B10,'Справочные данные'!$A$7:$S$224,14,FALSE))</f>
        <v/>
      </c>
      <c r="V10" s="3" t="str">
        <f>IF(B10="","",VLOOKUP(B10,'Справочные данные'!$A$7:$S$224,15,FALSE))</f>
        <v/>
      </c>
      <c r="W10" s="3" t="str">
        <f>IF(B10="","",VLOOKUP(B10,'Справочные данные'!$A$7:$S$224,16,FALSE))</f>
        <v/>
      </c>
      <c r="X10" s="3" t="str">
        <f>IF(B10="","",VLOOKUP(B10,'Справочные данные'!$A$7:$S$224,17,FALSE))</f>
        <v/>
      </c>
      <c r="Y10" s="3" t="str">
        <f>IF(B10="","",VLOOKUP(B10,'Справочные данные'!$A$7:$S$224,18,FALSE))</f>
        <v/>
      </c>
      <c r="Z10" s="3" t="str">
        <f>IF(B10="","",VLOOKUP(B10,'Справочные данные'!$A$7:$S$224,19,FALSE))</f>
        <v/>
      </c>
    </row>
    <row r="11" spans="1:33" x14ac:dyDescent="0.25">
      <c r="A11" s="38">
        <v>7</v>
      </c>
      <c r="B11" s="21"/>
      <c r="C11" s="18"/>
      <c r="D11" s="18"/>
      <c r="E11" s="18"/>
      <c r="F11" s="18"/>
      <c r="G11" s="18"/>
      <c r="H11" s="65"/>
      <c r="I11" s="3" t="str">
        <f>IF(B11="","",VLOOKUP(B11,'Справочные данные'!$A$7:$S$224,2,FALSE))</f>
        <v/>
      </c>
      <c r="J11" s="3" t="str">
        <f>IF(B11="","",VLOOKUP(B11,'Справочные данные'!$A$7:$S$224,3,FALSE))</f>
        <v/>
      </c>
      <c r="K11" s="3" t="str">
        <f>IF(B11="","",VLOOKUP(B11,'Справочные данные'!$A$7:$S$224,4,FALSE))</f>
        <v/>
      </c>
      <c r="L11" s="3" t="str">
        <f>IF(B11="","",VLOOKUP(B11,'Справочные данные'!$A$7:$S$224,5,FALSE))</f>
        <v/>
      </c>
      <c r="M11" s="3" t="str">
        <f>IF(B11="","",VLOOKUP(B11,'Справочные данные'!$A$7:$S$224,6,FALSE))</f>
        <v/>
      </c>
      <c r="N11" s="3" t="str">
        <f>IF(B11="","",VLOOKUP(B11,'Справочные данные'!$A$7:$S$224,7,FALSE))</f>
        <v/>
      </c>
      <c r="O11" s="3" t="str">
        <f>IF(B11="","",VLOOKUP(B11,'Справочные данные'!$A$7:$S$224,8,FALSE))</f>
        <v/>
      </c>
      <c r="P11" s="3" t="str">
        <f>IF(B11="","",VLOOKUP(B11,'Справочные данные'!$A$7:$S$224,9,FALSE))</f>
        <v/>
      </c>
      <c r="Q11" s="3" t="str">
        <f>IF(B11="","",VLOOKUP(B11,'Справочные данные'!$A$7:$S$224,10,FALSE))</f>
        <v/>
      </c>
      <c r="R11" s="3" t="str">
        <f>IF(B11="","",VLOOKUP(B11,'Справочные данные'!$A$7:$S$224,11,FALSE))</f>
        <v/>
      </c>
      <c r="S11" s="3" t="str">
        <f>IF(B11="","",VLOOKUP(B11,'Справочные данные'!$A$7:$S$224,12,FALSE))</f>
        <v/>
      </c>
      <c r="T11" s="3" t="str">
        <f>IF(B11="","",VLOOKUP(B11,'Справочные данные'!$A$7:$S$224,13,FALSE))</f>
        <v/>
      </c>
      <c r="U11" s="3" t="str">
        <f>IF(B11="","",VLOOKUP(B11,'Справочные данные'!$A$7:$S$224,14,FALSE))</f>
        <v/>
      </c>
      <c r="V11" s="3" t="str">
        <f>IF(B11="","",VLOOKUP(B11,'Справочные данные'!$A$7:$S$224,15,FALSE))</f>
        <v/>
      </c>
      <c r="W11" s="3" t="str">
        <f>IF(B11="","",VLOOKUP(B11,'Справочные данные'!$A$7:$S$224,16,FALSE))</f>
        <v/>
      </c>
      <c r="X11" s="3" t="str">
        <f>IF(B11="","",VLOOKUP(B11,'Справочные данные'!$A$7:$S$224,17,FALSE))</f>
        <v/>
      </c>
      <c r="Y11" s="3" t="str">
        <f>IF(B11="","",VLOOKUP(B11,'Справочные данные'!$A$7:$S$224,18,FALSE))</f>
        <v/>
      </c>
      <c r="Z11" s="3" t="str">
        <f>IF(B11="","",VLOOKUP(B11,'Справочные данные'!$A$7:$S$224,19,FALSE))</f>
        <v/>
      </c>
    </row>
    <row r="12" spans="1:33" x14ac:dyDescent="0.25">
      <c r="A12" s="3">
        <v>8</v>
      </c>
      <c r="B12" s="21"/>
      <c r="C12" s="18"/>
      <c r="D12" s="18"/>
      <c r="E12" s="18"/>
      <c r="F12" s="18"/>
      <c r="G12" s="18"/>
      <c r="H12" s="65"/>
      <c r="I12" s="3" t="str">
        <f>IF(B12="","",VLOOKUP(B12,'Справочные данные'!$A$7:$S$224,2,FALSE))</f>
        <v/>
      </c>
      <c r="J12" s="3" t="str">
        <f>IF(B12="","",VLOOKUP(B12,'Справочные данные'!$A$7:$S$224,3,FALSE))</f>
        <v/>
      </c>
      <c r="K12" s="3" t="str">
        <f>IF(B12="","",VLOOKUP(B12,'Справочные данные'!$A$7:$S$224,4,FALSE))</f>
        <v/>
      </c>
      <c r="L12" s="3" t="str">
        <f>IF(B12="","",VLOOKUP(B12,'Справочные данные'!$A$7:$S$224,5,FALSE))</f>
        <v/>
      </c>
      <c r="M12" s="3" t="str">
        <f>IF(B12="","",VLOOKUP(B12,'Справочные данные'!$A$7:$S$224,6,FALSE))</f>
        <v/>
      </c>
      <c r="N12" s="3" t="str">
        <f>IF(B12="","",VLOOKUP(B12,'Справочные данные'!$A$7:$S$224,7,FALSE))</f>
        <v/>
      </c>
      <c r="O12" s="3" t="str">
        <f>IF(B12="","",VLOOKUP(B12,'Справочные данные'!$A$7:$S$224,8,FALSE))</f>
        <v/>
      </c>
      <c r="P12" s="3" t="str">
        <f>IF(B12="","",VLOOKUP(B12,'Справочные данные'!$A$7:$S$224,9,FALSE))</f>
        <v/>
      </c>
      <c r="Q12" s="3" t="str">
        <f>IF(B12="","",VLOOKUP(B12,'Справочные данные'!$A$7:$S$224,10,FALSE))</f>
        <v/>
      </c>
      <c r="R12" s="3" t="str">
        <f>IF(B12="","",VLOOKUP(B12,'Справочные данные'!$A$7:$S$224,11,FALSE))</f>
        <v/>
      </c>
      <c r="S12" s="3" t="str">
        <f>IF(B12="","",VLOOKUP(B12,'Справочные данные'!$A$7:$S$224,12,FALSE))</f>
        <v/>
      </c>
      <c r="T12" s="3" t="str">
        <f>IF(B12="","",VLOOKUP(B12,'Справочные данные'!$A$7:$S$224,13,FALSE))</f>
        <v/>
      </c>
      <c r="U12" s="3" t="str">
        <f>IF(B12="","",VLOOKUP(B12,'Справочные данные'!$A$7:$S$224,14,FALSE))</f>
        <v/>
      </c>
      <c r="V12" s="3" t="str">
        <f>IF(B12="","",VLOOKUP(B12,'Справочные данные'!$A$7:$S$224,15,FALSE))</f>
        <v/>
      </c>
      <c r="W12" s="3" t="str">
        <f>IF(B12="","",VLOOKUP(B12,'Справочные данные'!$A$7:$S$224,16,FALSE))</f>
        <v/>
      </c>
      <c r="X12" s="3" t="str">
        <f>IF(B12="","",VLOOKUP(B12,'Справочные данные'!$A$7:$S$224,17,FALSE))</f>
        <v/>
      </c>
      <c r="Y12" s="3" t="str">
        <f>IF(B12="","",VLOOKUP(B12,'Справочные данные'!$A$7:$S$224,18,FALSE))</f>
        <v/>
      </c>
      <c r="Z12" s="3" t="str">
        <f>IF(B12="","",VLOOKUP(B12,'Справочные данные'!$A$7:$S$224,19,FALSE))</f>
        <v/>
      </c>
    </row>
    <row r="13" spans="1:33" x14ac:dyDescent="0.25">
      <c r="A13" s="38">
        <v>9</v>
      </c>
      <c r="B13" s="21"/>
      <c r="C13" s="18"/>
      <c r="D13" s="18"/>
      <c r="E13" s="18"/>
      <c r="F13" s="18"/>
      <c r="G13" s="18"/>
      <c r="H13" s="65"/>
      <c r="I13" s="3" t="str">
        <f>IF(B13="","",VLOOKUP(B13,'Справочные данные'!$A$7:$S$224,2,FALSE))</f>
        <v/>
      </c>
      <c r="J13" s="3" t="str">
        <f>IF(B13="","",VLOOKUP(B13,'Справочные данные'!$A$7:$S$224,3,FALSE))</f>
        <v/>
      </c>
      <c r="K13" s="3" t="str">
        <f>IF(B13="","",VLOOKUP(B13,'Справочные данные'!$A$7:$S$224,4,FALSE))</f>
        <v/>
      </c>
      <c r="L13" s="3" t="str">
        <f>IF(B13="","",VLOOKUP(B13,'Справочные данные'!$A$7:$S$224,5,FALSE))</f>
        <v/>
      </c>
      <c r="M13" s="3" t="str">
        <f>IF(B13="","",VLOOKUP(B13,'Справочные данные'!$A$7:$S$224,6,FALSE))</f>
        <v/>
      </c>
      <c r="N13" s="3" t="str">
        <f>IF(B13="","",VLOOKUP(B13,'Справочные данные'!$A$7:$S$224,7,FALSE))</f>
        <v/>
      </c>
      <c r="O13" s="3" t="str">
        <f>IF(B13="","",VLOOKUP(B13,'Справочные данные'!$A$7:$S$224,8,FALSE))</f>
        <v/>
      </c>
      <c r="P13" s="3" t="str">
        <f>IF(B13="","",VLOOKUP(B13,'Справочные данные'!$A$7:$S$224,9,FALSE))</f>
        <v/>
      </c>
      <c r="Q13" s="3" t="str">
        <f>IF(B13="","",VLOOKUP(B13,'Справочные данные'!$A$7:$S$224,10,FALSE))</f>
        <v/>
      </c>
      <c r="R13" s="3" t="str">
        <f>IF(B13="","",VLOOKUP(B13,'Справочные данные'!$A$7:$S$224,11,FALSE))</f>
        <v/>
      </c>
      <c r="S13" s="3" t="str">
        <f>IF(B13="","",VLOOKUP(B13,'Справочные данные'!$A$7:$S$224,12,FALSE))</f>
        <v/>
      </c>
      <c r="T13" s="3" t="str">
        <f>IF(B13="","",VLOOKUP(B13,'Справочные данные'!$A$7:$S$224,13,FALSE))</f>
        <v/>
      </c>
      <c r="U13" s="3" t="str">
        <f>IF(B13="","",VLOOKUP(B13,'Справочные данные'!$A$7:$S$224,14,FALSE))</f>
        <v/>
      </c>
      <c r="V13" s="3" t="str">
        <f>IF(B13="","",VLOOKUP(B13,'Справочные данные'!$A$7:$S$224,15,FALSE))</f>
        <v/>
      </c>
      <c r="W13" s="3" t="str">
        <f>IF(B13="","",VLOOKUP(B13,'Справочные данные'!$A$7:$S$224,16,FALSE))</f>
        <v/>
      </c>
      <c r="X13" s="3" t="str">
        <f>IF(B13="","",VLOOKUP(B13,'Справочные данные'!$A$7:$S$224,17,FALSE))</f>
        <v/>
      </c>
      <c r="Y13" s="3" t="str">
        <f>IF(B13="","",VLOOKUP(B13,'Справочные данные'!$A$7:$S$224,18,FALSE))</f>
        <v/>
      </c>
      <c r="Z13" s="3" t="str">
        <f>IF(B13="","",VLOOKUP(B13,'Справочные данные'!$A$7:$S$224,19,FALSE))</f>
        <v/>
      </c>
    </row>
    <row r="14" spans="1:33" x14ac:dyDescent="0.25">
      <c r="A14" s="3">
        <v>10</v>
      </c>
      <c r="B14" s="21"/>
      <c r="C14" s="2"/>
      <c r="D14" s="2"/>
      <c r="E14" s="2"/>
      <c r="F14" s="2"/>
      <c r="G14" s="2"/>
      <c r="H14" s="2"/>
      <c r="I14" s="3" t="str">
        <f>IF(B14="","",VLOOKUP(B14,'Справочные данные'!$A$7:$S$224,2,FALSE))</f>
        <v/>
      </c>
      <c r="J14" s="3" t="str">
        <f>IF(B14="","",VLOOKUP(B14,'Справочные данные'!$A$7:$S$224,3,FALSE))</f>
        <v/>
      </c>
      <c r="K14" s="3" t="str">
        <f>IF(B14="","",VLOOKUP(B14,'Справочные данные'!$A$7:$S$224,4,FALSE))</f>
        <v/>
      </c>
      <c r="L14" s="3" t="str">
        <f>IF(B14="","",VLOOKUP(B14,'Справочные данные'!$A$7:$S$224,5,FALSE))</f>
        <v/>
      </c>
      <c r="M14" s="3" t="str">
        <f>IF(B14="","",VLOOKUP(B14,'Справочные данные'!$A$7:$S$224,6,FALSE))</f>
        <v/>
      </c>
      <c r="N14" s="3" t="str">
        <f>IF(B14="","",VLOOKUP(B14,'Справочные данные'!$A$7:$S$224,7,FALSE))</f>
        <v/>
      </c>
      <c r="O14" s="3" t="str">
        <f>IF(B14="","",VLOOKUP(B14,'Справочные данные'!$A$7:$S$224,8,FALSE))</f>
        <v/>
      </c>
      <c r="P14" s="3" t="str">
        <f>IF(B14="","",VLOOKUP(B14,'Справочные данные'!$A$7:$S$224,9,FALSE))</f>
        <v/>
      </c>
      <c r="Q14" s="3" t="str">
        <f>IF(B14="","",VLOOKUP(B14,'Справочные данные'!$A$7:$S$224,10,FALSE))</f>
        <v/>
      </c>
      <c r="R14" s="3" t="str">
        <f>IF(B14="","",VLOOKUP(B14,'Справочные данные'!$A$7:$S$224,11,FALSE))</f>
        <v/>
      </c>
      <c r="S14" s="3" t="str">
        <f>IF(B14="","",VLOOKUP(B14,'Справочные данные'!$A$7:$S$224,12,FALSE))</f>
        <v/>
      </c>
      <c r="T14" s="3" t="str">
        <f>IF(B14="","",VLOOKUP(B14,'Справочные данные'!$A$7:$S$224,13,FALSE))</f>
        <v/>
      </c>
      <c r="U14" s="3" t="str">
        <f>IF(B14="","",VLOOKUP(B14,'Справочные данные'!$A$7:$S$224,14,FALSE))</f>
        <v/>
      </c>
      <c r="V14" s="3" t="str">
        <f>IF(B14="","",VLOOKUP(B14,'Справочные данные'!$A$7:$S$224,15,FALSE))</f>
        <v/>
      </c>
      <c r="W14" s="3" t="str">
        <f>IF(B14="","",VLOOKUP(B14,'Справочные данные'!$A$7:$S$224,16,FALSE))</f>
        <v/>
      </c>
      <c r="X14" s="3" t="str">
        <f>IF(B14="","",VLOOKUP(B14,'Справочные данные'!$A$7:$S$224,17,FALSE))</f>
        <v/>
      </c>
      <c r="Y14" s="3" t="str">
        <f>IF(B14="","",VLOOKUP(B14,'Справочные данные'!$A$7:$S$224,18,FALSE))</f>
        <v/>
      </c>
      <c r="Z14" s="3" t="str">
        <f>IF(B14="","",VLOOKUP(B14,'Справочные данные'!$A$7:$S$224,19,FALSE))</f>
        <v/>
      </c>
    </row>
    <row r="15" spans="1:33" x14ac:dyDescent="0.25">
      <c r="A15" s="3">
        <v>11</v>
      </c>
      <c r="B15" s="25"/>
      <c r="C15" s="2"/>
      <c r="D15" s="2"/>
      <c r="E15" s="2"/>
      <c r="F15" s="2"/>
      <c r="G15" s="2"/>
      <c r="H15" s="2"/>
      <c r="I15" s="3" t="str">
        <f>IF(B15="","",VLOOKUP(B15,'Справочные данные'!$A$7:$S$224,2,FALSE))</f>
        <v/>
      </c>
      <c r="J15" s="3" t="str">
        <f>IF(B15="","",VLOOKUP(B15,'Справочные данные'!$A$7:$S$224,3,FALSE))</f>
        <v/>
      </c>
      <c r="K15" s="3" t="str">
        <f>IF(B15="","",VLOOKUP(B15,'Справочные данные'!$A$7:$S$224,4,FALSE))</f>
        <v/>
      </c>
      <c r="L15" s="3" t="str">
        <f>IF(B15="","",VLOOKUP(B15,'Справочные данные'!$A$7:$S$224,5,FALSE))</f>
        <v/>
      </c>
      <c r="M15" s="3" t="str">
        <f>IF(B15="","",VLOOKUP(B15,'Справочные данные'!$A$7:$S$224,6,FALSE))</f>
        <v/>
      </c>
      <c r="N15" s="3" t="str">
        <f>IF(B15="","",VLOOKUP(B15,'Справочные данные'!$A$7:$S$224,7,FALSE))</f>
        <v/>
      </c>
      <c r="O15" s="3" t="str">
        <f>IF(B15="","",VLOOKUP(B15,'Справочные данные'!$A$7:$S$224,8,FALSE))</f>
        <v/>
      </c>
      <c r="P15" s="3" t="str">
        <f>IF(B15="","",VLOOKUP(B15,'Справочные данные'!$A$7:$S$224,9,FALSE))</f>
        <v/>
      </c>
      <c r="Q15" s="3" t="str">
        <f>IF(B15="","",VLOOKUP(B15,'Справочные данные'!$A$7:$S$224,10,FALSE))</f>
        <v/>
      </c>
      <c r="R15" s="3" t="str">
        <f>IF(B15="","",VLOOKUP(B15,'Справочные данные'!$A$7:$S$224,11,FALSE))</f>
        <v/>
      </c>
      <c r="S15" s="3" t="str">
        <f>IF(B15="","",VLOOKUP(B15,'Справочные данные'!$A$7:$S$224,12,FALSE))</f>
        <v/>
      </c>
      <c r="T15" s="3" t="str">
        <f>IF(B15="","",VLOOKUP(B15,'Справочные данные'!$A$7:$S$224,13,FALSE))</f>
        <v/>
      </c>
      <c r="U15" s="3" t="str">
        <f>IF(B15="","",VLOOKUP(B15,'Справочные данные'!$A$7:$S$224,14,FALSE))</f>
        <v/>
      </c>
      <c r="V15" s="3" t="str">
        <f>IF(B15="","",VLOOKUP(B15,'Справочные данные'!$A$7:$S$224,15,FALSE))</f>
        <v/>
      </c>
      <c r="W15" s="3" t="str">
        <f>IF(B15="","",VLOOKUP(B15,'Справочные данные'!$A$7:$S$224,16,FALSE))</f>
        <v/>
      </c>
      <c r="X15" s="3" t="str">
        <f>IF(B15="","",VLOOKUP(B15,'Справочные данные'!$A$7:$S$224,17,FALSE))</f>
        <v/>
      </c>
      <c r="Y15" s="3" t="str">
        <f>IF(B15="","",VLOOKUP(B15,'Справочные данные'!$A$7:$S$224,18,FALSE))</f>
        <v/>
      </c>
      <c r="Z15" s="3" t="str">
        <f>IF(B15="","",VLOOKUP(B15,'Справочные данные'!$A$7:$S$224,19,FALSE))</f>
        <v/>
      </c>
    </row>
    <row r="16" spans="1:33" x14ac:dyDescent="0.25">
      <c r="A16" s="3">
        <v>12</v>
      </c>
      <c r="B16" s="25" t="s">
        <v>240</v>
      </c>
      <c r="C16" s="2"/>
      <c r="D16" s="2"/>
      <c r="E16" s="2"/>
      <c r="F16" s="2"/>
      <c r="G16" s="2"/>
      <c r="H16" s="2"/>
      <c r="I16" s="3">
        <f>IF(B16="","",VLOOKUP(B16,'Справочные данные'!$A$7:$S$224,2,FALSE))</f>
        <v>0.2</v>
      </c>
      <c r="J16" s="3">
        <f>IF(B16="","",VLOOKUP(B16,'Справочные данные'!$A$7:$S$224,3,FALSE))</f>
        <v>0.28999999999999998</v>
      </c>
      <c r="K16" s="3">
        <f>IF(B16="","",VLOOKUP(B16,'Справочные данные'!$A$7:$S$224,4,FALSE))</f>
        <v>0.6</v>
      </c>
      <c r="L16" s="3">
        <f>IF(B16="","",VLOOKUP(B16,'Справочные данные'!$A$7:$S$224,5,FALSE))</f>
        <v>0.9</v>
      </c>
      <c r="M16" s="3">
        <f>IF(B16="","",VLOOKUP(B16,'Справочные данные'!$A$7:$S$224,6,FALSE))</f>
        <v>1.2</v>
      </c>
      <c r="N16" s="3">
        <f>IF(B16="","",VLOOKUP(B16,'Справочные данные'!$A$7:$S$224,7,FALSE))</f>
        <v>1.6</v>
      </c>
      <c r="O16" s="3">
        <f>IF(B16="","",VLOOKUP(B16,'Справочные данные'!$A$7:$S$224,8,FALSE))</f>
        <v>0</v>
      </c>
      <c r="P16" s="3">
        <f>IF(B16="","",VLOOKUP(B16,'Справочные данные'!$A$7:$S$224,9,FALSE))</f>
        <v>0.04</v>
      </c>
      <c r="Q16" s="3">
        <f>IF(B16="","",VLOOKUP(B16,'Справочные данные'!$A$7:$S$224,10,FALSE))</f>
        <v>0</v>
      </c>
      <c r="R16" s="3">
        <f>IF(B16="","",VLOOKUP(B16,'Справочные данные'!$A$7:$S$224,11,FALSE))</f>
        <v>4.4999999999999998E-2</v>
      </c>
      <c r="S16" s="3">
        <f>IF(B16="","",VLOOKUP(B16,'Справочные данные'!$A$7:$S$224,12,FALSE))</f>
        <v>0</v>
      </c>
      <c r="T16" s="3">
        <f>IF(B16="","",VLOOKUP(B16,'Справочные данные'!$A$7:$S$224,13,FALSE))</f>
        <v>0.3</v>
      </c>
      <c r="U16" s="3">
        <f>IF(B16="","",VLOOKUP(B16,'Справочные данные'!$A$7:$S$224,14,FALSE))</f>
        <v>0</v>
      </c>
      <c r="V16" s="3">
        <f>IF(B16="","",VLOOKUP(B16,'Справочные данные'!$A$7:$S$224,15,FALSE))</f>
        <v>0.3</v>
      </c>
      <c r="W16" s="3">
        <f>IF(B16="","",VLOOKUP(B16,'Справочные данные'!$A$7:$S$224,16,FALSE))</f>
        <v>0</v>
      </c>
      <c r="X16" s="3">
        <f>IF(B16="","",VLOOKUP(B16,'Справочные данные'!$A$7:$S$224,17,FALSE))</f>
        <v>0.3</v>
      </c>
      <c r="Y16" s="3" t="str">
        <f>IF(B16="","",VLOOKUP(B16,'Справочные данные'!$A$7:$S$224,18,FALSE))</f>
        <v>-</v>
      </c>
      <c r="Z16" s="3" t="str">
        <f>IF(B16="","",VLOOKUP(B16,'Справочные данные'!$A$7:$S$224,19,FALSE))</f>
        <v>-</v>
      </c>
    </row>
    <row r="17" spans="1:26" x14ac:dyDescent="0.25">
      <c r="A17" s="3">
        <v>13</v>
      </c>
      <c r="B17" s="2"/>
      <c r="C17" s="2"/>
      <c r="D17" s="2"/>
      <c r="E17" s="2"/>
      <c r="F17" s="2"/>
      <c r="G17" s="2"/>
      <c r="H17" s="2"/>
      <c r="I17" s="3" t="str">
        <f>IF(B17="","",VLOOKUP(B17,'Справочные данные'!$A$7:$S$224,2,FALSE))</f>
        <v/>
      </c>
      <c r="J17" s="3" t="str">
        <f>IF(B17="","",VLOOKUP(B17,'Справочные данные'!$A$7:$S$224,3,FALSE))</f>
        <v/>
      </c>
      <c r="K17" s="3" t="str">
        <f>IF(B17="","",VLOOKUP(B17,'Справочные данные'!$A$7:$S$224,4,FALSE))</f>
        <v/>
      </c>
      <c r="L17" s="3" t="str">
        <f>IF(B17="","",VLOOKUP(B17,'Справочные данные'!$A$7:$S$224,5,FALSE))</f>
        <v/>
      </c>
      <c r="M17" s="3" t="str">
        <f>IF(B17="","",VLOOKUP(B17,'Справочные данные'!$A$7:$S$224,6,FALSE))</f>
        <v/>
      </c>
      <c r="N17" s="3" t="str">
        <f>IF(B17="","",VLOOKUP(B17,'Справочные данные'!$A$7:$S$224,7,FALSE))</f>
        <v/>
      </c>
      <c r="O17" s="3" t="str">
        <f>IF(B17="","",VLOOKUP(B17,'Справочные данные'!$A$7:$S$224,8,FALSE))</f>
        <v/>
      </c>
      <c r="P17" s="3" t="str">
        <f>IF(B17="","",VLOOKUP(B17,'Справочные данные'!$A$7:$S$224,9,FALSE))</f>
        <v/>
      </c>
      <c r="Q17" s="3" t="str">
        <f>IF(B17="","",VLOOKUP(B17,'Справочные данные'!$A$7:$S$224,10,FALSE))</f>
        <v/>
      </c>
      <c r="R17" s="3" t="str">
        <f>IF(B17="","",VLOOKUP(B17,'Справочные данные'!$A$7:$S$224,11,FALSE))</f>
        <v/>
      </c>
      <c r="S17" s="3" t="str">
        <f>IF(B17="","",VLOOKUP(B17,'Справочные данные'!$A$7:$S$224,12,FALSE))</f>
        <v/>
      </c>
      <c r="T17" s="3" t="str">
        <f>IF(B17="","",VLOOKUP(B17,'Справочные данные'!$A$7:$S$224,13,FALSE))</f>
        <v/>
      </c>
      <c r="U17" s="3" t="str">
        <f>IF(B17="","",VLOOKUP(B17,'Справочные данные'!$A$7:$S$224,14,FALSE))</f>
        <v/>
      </c>
      <c r="V17" s="3" t="str">
        <f>IF(B17="","",VLOOKUP(B17,'Справочные данные'!$A$7:$S$224,15,FALSE))</f>
        <v/>
      </c>
      <c r="W17" s="3" t="str">
        <f>IF(B17="","",VLOOKUP(B17,'Справочные данные'!$A$7:$S$224,16,FALSE))</f>
        <v/>
      </c>
      <c r="X17" s="3" t="str">
        <f>IF(B17="","",VLOOKUP(B17,'Справочные данные'!$A$7:$S$224,17,FALSE))</f>
        <v/>
      </c>
      <c r="Y17" s="3" t="str">
        <f>IF(B17="","",VLOOKUP(B17,'Справочные данные'!$A$7:$S$224,18,FALSE))</f>
        <v/>
      </c>
      <c r="Z17" s="3" t="str">
        <f>IF(B17="","",VLOOKUP(B17,'Справочные данные'!$A$7:$S$224,19,FALSE))</f>
        <v/>
      </c>
    </row>
    <row r="18" spans="1:26" x14ac:dyDescent="0.25">
      <c r="A18" s="3">
        <v>14</v>
      </c>
      <c r="B18" s="2"/>
      <c r="C18" s="2"/>
      <c r="D18" s="2"/>
      <c r="E18" s="2"/>
      <c r="F18" s="2"/>
      <c r="G18" s="2"/>
      <c r="H18" s="2"/>
      <c r="I18" s="3" t="str">
        <f>IF(B18="","",VLOOKUP(B18,'Справочные данные'!$A$7:$S$224,2,FALSE))</f>
        <v/>
      </c>
      <c r="J18" s="3" t="str">
        <f>IF(B18="","",VLOOKUP(B18,'Справочные данные'!$A$7:$S$224,3,FALSE))</f>
        <v/>
      </c>
      <c r="K18" s="3" t="str">
        <f>IF(B18="","",VLOOKUP(B18,'Справочные данные'!$A$7:$S$224,4,FALSE))</f>
        <v/>
      </c>
      <c r="L18" s="3" t="str">
        <f>IF(B18="","",VLOOKUP(B18,'Справочные данные'!$A$7:$S$224,5,FALSE))</f>
        <v/>
      </c>
      <c r="M18" s="3" t="str">
        <f>IF(B18="","",VLOOKUP(B18,'Справочные данные'!$A$7:$S$224,6,FALSE))</f>
        <v/>
      </c>
      <c r="N18" s="3" t="str">
        <f>IF(B18="","",VLOOKUP(B18,'Справочные данные'!$A$7:$S$224,7,FALSE))</f>
        <v/>
      </c>
      <c r="O18" s="3" t="str">
        <f>IF(B18="","",VLOOKUP(B18,'Справочные данные'!$A$7:$S$224,8,FALSE))</f>
        <v/>
      </c>
      <c r="P18" s="3" t="str">
        <f>IF(B18="","",VLOOKUP(B18,'Справочные данные'!$A$7:$S$224,9,FALSE))</f>
        <v/>
      </c>
      <c r="Q18" s="3" t="str">
        <f>IF(B18="","",VLOOKUP(B18,'Справочные данные'!$A$7:$S$224,10,FALSE))</f>
        <v/>
      </c>
      <c r="R18" s="3" t="str">
        <f>IF(B18="","",VLOOKUP(B18,'Справочные данные'!$A$7:$S$224,11,FALSE))</f>
        <v/>
      </c>
      <c r="S18" s="3" t="str">
        <f>IF(B18="","",VLOOKUP(B18,'Справочные данные'!$A$7:$S$224,12,FALSE))</f>
        <v/>
      </c>
      <c r="T18" s="3" t="str">
        <f>IF(B18="","",VLOOKUP(B18,'Справочные данные'!$A$7:$S$224,13,FALSE))</f>
        <v/>
      </c>
      <c r="U18" s="3" t="str">
        <f>IF(B18="","",VLOOKUP(B18,'Справочные данные'!$A$7:$S$224,14,FALSE))</f>
        <v/>
      </c>
      <c r="V18" s="3" t="str">
        <f>IF(B18="","",VLOOKUP(B18,'Справочные данные'!$A$7:$S$224,15,FALSE))</f>
        <v/>
      </c>
      <c r="W18" s="3" t="str">
        <f>IF(B18="","",VLOOKUP(B18,'Справочные данные'!$A$7:$S$224,16,FALSE))</f>
        <v/>
      </c>
      <c r="X18" s="3" t="str">
        <f>IF(B18="","",VLOOKUP(B18,'Справочные данные'!$A$7:$S$224,17,FALSE))</f>
        <v/>
      </c>
      <c r="Y18" s="3" t="str">
        <f>IF(B18="","",VLOOKUP(B18,'Справочные данные'!$A$7:$S$224,18,FALSE))</f>
        <v/>
      </c>
      <c r="Z18" s="3" t="str">
        <f>IF(B18="","",VLOOKUP(B18,'Справочные данные'!$A$7:$S$224,19,FALSE))</f>
        <v/>
      </c>
    </row>
    <row r="19" spans="1:26" x14ac:dyDescent="0.25">
      <c r="A19" s="3">
        <v>15</v>
      </c>
      <c r="B19" s="2"/>
      <c r="C19" s="2"/>
      <c r="D19" s="2"/>
      <c r="E19" s="2"/>
      <c r="F19" s="2"/>
      <c r="G19" s="2"/>
      <c r="H19" s="2"/>
      <c r="I19" s="3" t="str">
        <f>IF(B19="","",VLOOKUP(B19,'Справочные данные'!$A$7:$S$224,2,FALSE))</f>
        <v/>
      </c>
      <c r="J19" s="3" t="str">
        <f>IF(B19="","",VLOOKUP(B19,'Справочные данные'!$A$7:$S$224,3,FALSE))</f>
        <v/>
      </c>
      <c r="K19" s="3" t="str">
        <f>IF(B19="","",VLOOKUP(B19,'Справочные данные'!$A$7:$S$224,4,FALSE))</f>
        <v/>
      </c>
      <c r="L19" s="3" t="str">
        <f>IF(B19="","",VLOOKUP(B19,'Справочные данные'!$A$7:$S$224,5,FALSE))</f>
        <v/>
      </c>
      <c r="M19" s="3" t="str">
        <f>IF(B19="","",VLOOKUP(B19,'Справочные данные'!$A$7:$S$224,6,FALSE))</f>
        <v/>
      </c>
      <c r="N19" s="3" t="str">
        <f>IF(B19="","",VLOOKUP(B19,'Справочные данные'!$A$7:$S$224,7,FALSE))</f>
        <v/>
      </c>
      <c r="O19" s="3" t="str">
        <f>IF(B19="","",VLOOKUP(B19,'Справочные данные'!$A$7:$S$224,8,FALSE))</f>
        <v/>
      </c>
      <c r="P19" s="3" t="str">
        <f>IF(B19="","",VLOOKUP(B19,'Справочные данные'!$A$7:$S$224,9,FALSE))</f>
        <v/>
      </c>
      <c r="Q19" s="3" t="str">
        <f>IF(B19="","",VLOOKUP(B19,'Справочные данные'!$A$7:$S$224,10,FALSE))</f>
        <v/>
      </c>
      <c r="R19" s="3" t="str">
        <f>IF(B19="","",VLOOKUP(B19,'Справочные данные'!$A$7:$S$224,11,FALSE))</f>
        <v/>
      </c>
      <c r="S19" s="3" t="str">
        <f>IF(B19="","",VLOOKUP(B19,'Справочные данные'!$A$7:$S$224,12,FALSE))</f>
        <v/>
      </c>
      <c r="T19" s="3" t="str">
        <f>IF(B19="","",VLOOKUP(B19,'Справочные данные'!$A$7:$S$224,13,FALSE))</f>
        <v/>
      </c>
      <c r="U19" s="3" t="str">
        <f>IF(B19="","",VLOOKUP(B19,'Справочные данные'!$A$7:$S$224,14,FALSE))</f>
        <v/>
      </c>
      <c r="V19" s="3" t="str">
        <f>IF(B19="","",VLOOKUP(B19,'Справочные данные'!$A$7:$S$224,15,FALSE))</f>
        <v/>
      </c>
      <c r="W19" s="3" t="str">
        <f>IF(B19="","",VLOOKUP(B19,'Справочные данные'!$A$7:$S$224,16,FALSE))</f>
        <v/>
      </c>
      <c r="X19" s="3" t="str">
        <f>IF(B19="","",VLOOKUP(B19,'Справочные данные'!$A$7:$S$224,17,FALSE))</f>
        <v/>
      </c>
      <c r="Y19" s="3" t="str">
        <f>IF(B19="","",VLOOKUP(B19,'Справочные данные'!$A$7:$S$224,18,FALSE))</f>
        <v/>
      </c>
      <c r="Z19" s="3" t="str">
        <f>IF(B19="","",VLOOKUP(B19,'Справочные данные'!$A$7:$S$224,19,FALSE))</f>
        <v/>
      </c>
    </row>
    <row r="20" spans="1:26" x14ac:dyDescent="0.25">
      <c r="A20" s="3">
        <v>16</v>
      </c>
      <c r="B20" s="2"/>
      <c r="C20" s="2"/>
      <c r="D20" s="2"/>
      <c r="E20" s="2"/>
      <c r="F20" s="2"/>
      <c r="G20" s="2"/>
      <c r="H20" s="2"/>
      <c r="I20" s="3" t="str">
        <f>IF(B20="","",VLOOKUP(B20,'Справочные данные'!$A$7:$S$224,2,FALSE))</f>
        <v/>
      </c>
      <c r="J20" s="3" t="str">
        <f>IF(B20="","",VLOOKUP(B20,'Справочные данные'!$A$7:$S$224,3,FALSE))</f>
        <v/>
      </c>
      <c r="K20" s="3" t="str">
        <f>IF(B20="","",VLOOKUP(B20,'Справочные данные'!$A$7:$S$224,4,FALSE))</f>
        <v/>
      </c>
      <c r="L20" s="3" t="str">
        <f>IF(B20="","",VLOOKUP(B20,'Справочные данные'!$A$7:$S$224,5,FALSE))</f>
        <v/>
      </c>
      <c r="M20" s="3" t="str">
        <f>IF(B20="","",VLOOKUP(B20,'Справочные данные'!$A$7:$S$224,6,FALSE))</f>
        <v/>
      </c>
      <c r="N20" s="3" t="str">
        <f>IF(B20="","",VLOOKUP(B20,'Справочные данные'!$A$7:$S$224,7,FALSE))</f>
        <v/>
      </c>
      <c r="O20" s="3" t="str">
        <f>IF(B20="","",VLOOKUP(B20,'Справочные данные'!$A$7:$S$224,8,FALSE))</f>
        <v/>
      </c>
      <c r="P20" s="3" t="str">
        <f>IF(B20="","",VLOOKUP(B20,'Справочные данные'!$A$7:$S$224,9,FALSE))</f>
        <v/>
      </c>
      <c r="Q20" s="3" t="str">
        <f>IF(B20="","",VLOOKUP(B20,'Справочные данные'!$A$7:$S$224,10,FALSE))</f>
        <v/>
      </c>
      <c r="R20" s="3" t="str">
        <f>IF(B20="","",VLOOKUP(B20,'Справочные данные'!$A$7:$S$224,11,FALSE))</f>
        <v/>
      </c>
      <c r="S20" s="3" t="str">
        <f>IF(B20="","",VLOOKUP(B20,'Справочные данные'!$A$7:$S$224,12,FALSE))</f>
        <v/>
      </c>
      <c r="T20" s="3" t="str">
        <f>IF(B20="","",VLOOKUP(B20,'Справочные данные'!$A$7:$S$224,13,FALSE))</f>
        <v/>
      </c>
      <c r="U20" s="3" t="str">
        <f>IF(B20="","",VLOOKUP(B20,'Справочные данные'!$A$7:$S$224,14,FALSE))</f>
        <v/>
      </c>
      <c r="V20" s="3" t="str">
        <f>IF(B20="","",VLOOKUP(B20,'Справочные данные'!$A$7:$S$224,15,FALSE))</f>
        <v/>
      </c>
      <c r="W20" s="3" t="str">
        <f>IF(B20="","",VLOOKUP(B20,'Справочные данные'!$A$7:$S$224,16,FALSE))</f>
        <v/>
      </c>
      <c r="X20" s="3" t="str">
        <f>IF(B20="","",VLOOKUP(B20,'Справочные данные'!$A$7:$S$224,17,FALSE))</f>
        <v/>
      </c>
      <c r="Y20" s="3" t="str">
        <f>IF(B20="","",VLOOKUP(B20,'Справочные данные'!$A$7:$S$224,18,FALSE))</f>
        <v/>
      </c>
      <c r="Z20" s="3" t="str">
        <f>IF(B20="","",VLOOKUP(B20,'Справочные данные'!$A$7:$S$224,19,FALSE))</f>
        <v/>
      </c>
    </row>
  </sheetData>
  <mergeCells count="41">
    <mergeCell ref="X1:Y1"/>
    <mergeCell ref="I4:J4"/>
    <mergeCell ref="Y4:Z4"/>
    <mergeCell ref="M4:N4"/>
    <mergeCell ref="O4:P4"/>
    <mergeCell ref="Q4:R4"/>
    <mergeCell ref="S4:T4"/>
    <mergeCell ref="U4:V4"/>
    <mergeCell ref="W4:X4"/>
    <mergeCell ref="K4:L4"/>
    <mergeCell ref="N1:O1"/>
    <mergeCell ref="P1:Q1"/>
    <mergeCell ref="R1:S1"/>
    <mergeCell ref="T1:U1"/>
    <mergeCell ref="V1:W1"/>
    <mergeCell ref="Z2:AA2"/>
    <mergeCell ref="AB2:AC2"/>
    <mergeCell ref="AD2:AE2"/>
    <mergeCell ref="AF2:AG2"/>
    <mergeCell ref="L1:M1"/>
    <mergeCell ref="X2:Y2"/>
    <mergeCell ref="L2:M2"/>
    <mergeCell ref="N2:O2"/>
    <mergeCell ref="P2:Q2"/>
    <mergeCell ref="R2:S2"/>
    <mergeCell ref="T2:U2"/>
    <mergeCell ref="V2:W2"/>
    <mergeCell ref="Z1:AA1"/>
    <mergeCell ref="AB1:AC1"/>
    <mergeCell ref="AD1:AE1"/>
    <mergeCell ref="AF1:AG1"/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24"/>
  <sheetViews>
    <sheetView topLeftCell="B1" zoomScale="70" zoomScaleNormal="70" workbookViewId="0">
      <pane ySplit="5" topLeftCell="A21" activePane="bottomLeft" state="frozen"/>
      <selection pane="bottomLeft" activeCell="H2" sqref="H2:AI2"/>
    </sheetView>
  </sheetViews>
  <sheetFormatPr defaultRowHeight="15" x14ac:dyDescent="0.25"/>
  <cols>
    <col min="1" max="1" width="24.85546875" bestFit="1" customWidth="1"/>
    <col min="20" max="23" width="6.42578125" bestFit="1" customWidth="1"/>
    <col min="24" max="25" width="5" bestFit="1" customWidth="1"/>
    <col min="26" max="27" width="6" bestFit="1" customWidth="1"/>
    <col min="28" max="28" width="3" bestFit="1" customWidth="1"/>
    <col min="29" max="29" width="5" bestFit="1" customWidth="1"/>
    <col min="30" max="30" width="3" bestFit="1" customWidth="1"/>
    <col min="31" max="33" width="5" bestFit="1" customWidth="1"/>
    <col min="34" max="35" width="5" customWidth="1"/>
    <col min="55" max="55" width="10.28515625" bestFit="1" customWidth="1"/>
    <col min="56" max="56" width="11.42578125" bestFit="1" customWidth="1"/>
  </cols>
  <sheetData>
    <row r="1" spans="1:35" ht="16.5" thickTop="1" thickBot="1" x14ac:dyDescent="0.3">
      <c r="A1" s="8" t="s">
        <v>97</v>
      </c>
      <c r="B1" s="39">
        <f>'Ввод данных'!B2:C2</f>
        <v>0.27</v>
      </c>
      <c r="C1" s="39"/>
      <c r="D1" s="39">
        <f>'Ввод данных'!D2:E2</f>
        <v>0.61</v>
      </c>
      <c r="E1" s="39"/>
      <c r="F1" s="39">
        <v>1.046</v>
      </c>
      <c r="G1" s="39"/>
      <c r="H1" s="39">
        <f>'Ввод данных'!H2:I2</f>
        <v>1.7999999999999999E-2</v>
      </c>
      <c r="I1" s="39"/>
      <c r="J1" s="39">
        <f>'Ввод данных'!J2:K2</f>
        <v>0.01</v>
      </c>
      <c r="K1" s="39"/>
      <c r="L1" s="39">
        <f>'Ввод данных'!L2:M2</f>
        <v>0.06</v>
      </c>
      <c r="M1" s="39"/>
      <c r="N1" s="39">
        <f>'Ввод данных'!N2:O2</f>
        <v>0.03</v>
      </c>
      <c r="O1" s="39"/>
      <c r="P1" s="39">
        <f>'Ввод данных'!P2:Q2</f>
        <v>0.01</v>
      </c>
      <c r="Q1" s="39"/>
      <c r="R1" s="39">
        <f>'Ввод данных'!R2:S2</f>
        <v>0</v>
      </c>
      <c r="S1" s="39"/>
      <c r="T1" s="39">
        <f>'Ввод данных'!T2:U2</f>
        <v>0</v>
      </c>
      <c r="U1" s="39"/>
      <c r="V1" s="39">
        <f>'Ввод данных'!V2:W2</f>
        <v>0</v>
      </c>
      <c r="W1" s="39"/>
      <c r="X1" s="39">
        <f>'Ввод данных'!X2:Y2</f>
        <v>0</v>
      </c>
      <c r="Y1" s="39"/>
      <c r="Z1" s="39">
        <f>'Ввод данных'!Z2:AA2</f>
        <v>0</v>
      </c>
      <c r="AA1" s="39"/>
      <c r="AB1" s="39">
        <f>'Ввод данных'!AB2:AC2</f>
        <v>0</v>
      </c>
      <c r="AC1" s="39"/>
      <c r="AD1" s="39">
        <f>'Ввод данных'!AD2:AE2</f>
        <v>0</v>
      </c>
      <c r="AE1" s="39"/>
      <c r="AF1" s="39">
        <f>'Ввод данных'!AF2:AG2</f>
        <v>0</v>
      </c>
      <c r="AG1" s="50"/>
      <c r="AH1" s="51"/>
      <c r="AI1" s="52"/>
    </row>
    <row r="2" spans="1:35" ht="16.5" thickTop="1" thickBot="1" x14ac:dyDescent="0.3">
      <c r="A2" s="8" t="s">
        <v>96</v>
      </c>
      <c r="B2" s="39">
        <f>B1</f>
        <v>0.27</v>
      </c>
      <c r="C2" s="39"/>
      <c r="D2" s="39">
        <f>D1</f>
        <v>0.61</v>
      </c>
      <c r="E2" s="39"/>
      <c r="F2" s="39">
        <f>F1</f>
        <v>1.046</v>
      </c>
      <c r="G2" s="39"/>
      <c r="H2" s="39">
        <f>IF(H1&lt;0.03,0,H1)</f>
        <v>0</v>
      </c>
      <c r="I2" s="39"/>
      <c r="J2" s="39">
        <f t="shared" ref="J2" si="0">IF(J1&lt;0.03,0,J1)</f>
        <v>0</v>
      </c>
      <c r="K2" s="39"/>
      <c r="L2" s="39">
        <f t="shared" ref="L2" si="1">IF(L1&lt;0.03,0,L1)</f>
        <v>0.06</v>
      </c>
      <c r="M2" s="39"/>
      <c r="N2" s="39">
        <f t="shared" ref="N2" si="2">IF(N1&lt;0.03,0,N1)</f>
        <v>0.03</v>
      </c>
      <c r="O2" s="39"/>
      <c r="P2" s="39">
        <f t="shared" ref="P2" si="3">IF(P1&lt;0.03,0,P1)</f>
        <v>0</v>
      </c>
      <c r="Q2" s="39"/>
      <c r="R2" s="39">
        <f t="shared" ref="R2" si="4">IF(R1&lt;0.03,0,R1)</f>
        <v>0</v>
      </c>
      <c r="S2" s="39"/>
      <c r="T2" s="39">
        <f t="shared" ref="T2" si="5">IF(T1&lt;0.03,0,T1)</f>
        <v>0</v>
      </c>
      <c r="U2" s="39"/>
      <c r="V2" s="39">
        <f t="shared" ref="V2" si="6">IF(V1&lt;0.03,0,V1)</f>
        <v>0</v>
      </c>
      <c r="W2" s="39"/>
      <c r="X2" s="39">
        <f t="shared" ref="X2" si="7">IF(X1&lt;0.03,0,X1)</f>
        <v>0</v>
      </c>
      <c r="Y2" s="39"/>
      <c r="Z2" s="39">
        <f t="shared" ref="Z2" si="8">IF(Z1&lt;0.03,0,Z1)</f>
        <v>0</v>
      </c>
      <c r="AA2" s="39"/>
      <c r="AB2" s="39">
        <f t="shared" ref="AB2" si="9">IF(AB1&lt;0.03,0,AB1)</f>
        <v>0</v>
      </c>
      <c r="AC2" s="39"/>
      <c r="AD2" s="39">
        <f t="shared" ref="AD2" si="10">IF(AD1&lt;0.03,0,AD1)</f>
        <v>0</v>
      </c>
      <c r="AE2" s="39"/>
      <c r="AF2" s="39">
        <f t="shared" ref="AF2" si="11">IF(AF1&lt;0.03,0,AF1)</f>
        <v>0</v>
      </c>
      <c r="AG2" s="39"/>
      <c r="AH2" s="39">
        <f t="shared" ref="AH2" si="12">IF(AH1&lt;0.03,0,AH1)</f>
        <v>0</v>
      </c>
      <c r="AI2" s="39"/>
    </row>
    <row r="3" spans="1:35" ht="15.75" thickTop="1" x14ac:dyDescent="0.25">
      <c r="A3" s="45" t="s">
        <v>0</v>
      </c>
      <c r="B3" s="46" t="s">
        <v>17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  <c r="AH3" s="7"/>
      <c r="AI3" s="7"/>
    </row>
    <row r="4" spans="1:35" x14ac:dyDescent="0.25">
      <c r="A4" s="45"/>
      <c r="B4" s="42" t="s">
        <v>2</v>
      </c>
      <c r="C4" s="43"/>
      <c r="D4" s="42" t="s">
        <v>1</v>
      </c>
      <c r="E4" s="43"/>
      <c r="F4" s="42" t="s">
        <v>3</v>
      </c>
      <c r="G4" s="43"/>
      <c r="H4" s="42" t="s">
        <v>4</v>
      </c>
      <c r="I4" s="43"/>
      <c r="J4" s="42" t="s">
        <v>5</v>
      </c>
      <c r="K4" s="43"/>
      <c r="L4" s="42" t="s">
        <v>6</v>
      </c>
      <c r="M4" s="43"/>
      <c r="N4" s="42" t="s">
        <v>7</v>
      </c>
      <c r="O4" s="43"/>
      <c r="P4" s="42" t="s">
        <v>8</v>
      </c>
      <c r="Q4" s="43"/>
      <c r="R4" s="42" t="s">
        <v>9</v>
      </c>
      <c r="S4" s="43"/>
      <c r="T4" s="42" t="s">
        <v>10</v>
      </c>
      <c r="U4" s="43"/>
      <c r="V4" s="42" t="s">
        <v>11</v>
      </c>
      <c r="W4" s="43"/>
      <c r="X4" s="42" t="s">
        <v>12</v>
      </c>
      <c r="Y4" s="43"/>
      <c r="Z4" s="42" t="s">
        <v>13</v>
      </c>
      <c r="AA4" s="43"/>
      <c r="AB4" s="42" t="s">
        <v>14</v>
      </c>
      <c r="AC4" s="43"/>
      <c r="AD4" s="42" t="s">
        <v>15</v>
      </c>
      <c r="AE4" s="43"/>
      <c r="AF4" s="42" t="s">
        <v>16</v>
      </c>
      <c r="AG4" s="48"/>
      <c r="AH4" s="48" t="s">
        <v>215</v>
      </c>
      <c r="AI4" s="49"/>
    </row>
    <row r="5" spans="1:35" x14ac:dyDescent="0.25">
      <c r="A5" s="45"/>
      <c r="B5" s="2" t="s">
        <v>93</v>
      </c>
      <c r="C5" s="1" t="s">
        <v>94</v>
      </c>
      <c r="D5" s="2" t="s">
        <v>93</v>
      </c>
      <c r="E5" s="1" t="s">
        <v>94</v>
      </c>
      <c r="F5" s="2" t="s">
        <v>93</v>
      </c>
      <c r="G5" s="1" t="s">
        <v>94</v>
      </c>
      <c r="H5" s="2" t="s">
        <v>93</v>
      </c>
      <c r="I5" s="2" t="s">
        <v>94</v>
      </c>
      <c r="J5" s="2" t="s">
        <v>93</v>
      </c>
      <c r="K5" s="2" t="s">
        <v>94</v>
      </c>
      <c r="L5" s="2" t="s">
        <v>93</v>
      </c>
      <c r="M5" s="1" t="s">
        <v>94</v>
      </c>
      <c r="N5" s="2" t="s">
        <v>93</v>
      </c>
      <c r="O5" s="1" t="s">
        <v>94</v>
      </c>
      <c r="P5" s="2" t="s">
        <v>93</v>
      </c>
      <c r="Q5" s="1" t="s">
        <v>94</v>
      </c>
      <c r="R5" s="1" t="s">
        <v>93</v>
      </c>
      <c r="S5" s="2" t="s">
        <v>94</v>
      </c>
      <c r="T5" s="1" t="s">
        <v>93</v>
      </c>
      <c r="U5" s="2" t="s">
        <v>94</v>
      </c>
      <c r="V5" s="1" t="s">
        <v>93</v>
      </c>
      <c r="W5" s="2" t="s">
        <v>94</v>
      </c>
      <c r="X5" s="1" t="s">
        <v>93</v>
      </c>
      <c r="Y5" s="2" t="s">
        <v>94</v>
      </c>
      <c r="Z5" s="1" t="s">
        <v>93</v>
      </c>
      <c r="AA5" s="2" t="s">
        <v>94</v>
      </c>
      <c r="AB5" s="1" t="s">
        <v>93</v>
      </c>
      <c r="AC5" s="2" t="s">
        <v>94</v>
      </c>
      <c r="AD5" s="1" t="s">
        <v>93</v>
      </c>
      <c r="AE5" s="2" t="s">
        <v>94</v>
      </c>
      <c r="AF5" s="1" t="s">
        <v>93</v>
      </c>
      <c r="AG5" s="9" t="s">
        <v>94</v>
      </c>
      <c r="AH5" s="18" t="s">
        <v>93</v>
      </c>
      <c r="AI5" s="18" t="s">
        <v>94</v>
      </c>
    </row>
    <row r="6" spans="1:35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6"/>
      <c r="AI6" s="6"/>
    </row>
    <row r="7" spans="1:35" x14ac:dyDescent="0.25">
      <c r="A7" s="21" t="s">
        <v>18</v>
      </c>
      <c r="B7" s="3">
        <v>0</v>
      </c>
      <c r="C7" s="3">
        <v>0.12</v>
      </c>
      <c r="D7" s="3">
        <v>0.17</v>
      </c>
      <c r="E7" s="3">
        <v>0.37</v>
      </c>
      <c r="F7" s="3">
        <v>1.4</v>
      </c>
      <c r="G7" s="3">
        <v>1.8</v>
      </c>
      <c r="H7" s="3">
        <v>0</v>
      </c>
      <c r="I7" s="3">
        <v>0.03</v>
      </c>
      <c r="J7" s="3">
        <v>0</v>
      </c>
      <c r="K7" s="3">
        <v>3.5000000000000003E-2</v>
      </c>
      <c r="L7" s="3">
        <v>0</v>
      </c>
      <c r="M7" s="3">
        <v>0.3</v>
      </c>
      <c r="N7" s="3">
        <v>0</v>
      </c>
      <c r="O7" s="3">
        <v>0.3</v>
      </c>
      <c r="P7" s="3">
        <v>0</v>
      </c>
      <c r="Q7" s="3">
        <v>0.3</v>
      </c>
      <c r="R7" s="3">
        <v>0</v>
      </c>
      <c r="S7" s="3">
        <v>0.12</v>
      </c>
      <c r="T7" s="3" t="s">
        <v>19</v>
      </c>
      <c r="U7" s="3" t="s">
        <v>19</v>
      </c>
      <c r="V7" s="3" t="s">
        <v>19</v>
      </c>
      <c r="W7" s="3" t="s">
        <v>19</v>
      </c>
      <c r="X7" s="3" t="s">
        <v>19</v>
      </c>
      <c r="Y7" s="3" t="s">
        <v>19</v>
      </c>
      <c r="Z7" s="3" t="s">
        <v>19</v>
      </c>
      <c r="AA7" s="3" t="s">
        <v>19</v>
      </c>
      <c r="AB7" s="3" t="s">
        <v>19</v>
      </c>
      <c r="AC7" s="3" t="s">
        <v>19</v>
      </c>
      <c r="AD7" s="3" t="s">
        <v>19</v>
      </c>
      <c r="AE7" s="3" t="s">
        <v>19</v>
      </c>
      <c r="AF7" s="3" t="s">
        <v>19</v>
      </c>
      <c r="AG7" s="3" t="s">
        <v>19</v>
      </c>
      <c r="AH7" s="19" t="s">
        <v>19</v>
      </c>
      <c r="AI7" s="19" t="s">
        <v>19</v>
      </c>
    </row>
    <row r="8" spans="1:35" x14ac:dyDescent="0.25">
      <c r="A8" s="21" t="s">
        <v>20</v>
      </c>
      <c r="B8" s="3">
        <v>0</v>
      </c>
      <c r="C8" s="3">
        <v>0.12</v>
      </c>
      <c r="D8" s="3">
        <v>0.17</v>
      </c>
      <c r="E8" s="3">
        <v>0.37</v>
      </c>
      <c r="F8" s="3">
        <v>0</v>
      </c>
      <c r="G8" s="3">
        <v>1.8</v>
      </c>
      <c r="H8" s="3">
        <v>0</v>
      </c>
      <c r="I8" s="3">
        <v>0.03</v>
      </c>
      <c r="J8" s="3">
        <v>0</v>
      </c>
      <c r="K8" s="3">
        <v>3.5000000000000003E-2</v>
      </c>
      <c r="L8" s="3">
        <v>0</v>
      </c>
      <c r="M8" s="3">
        <v>0.3</v>
      </c>
      <c r="N8" s="3">
        <v>0</v>
      </c>
      <c r="O8" s="3">
        <v>0.3</v>
      </c>
      <c r="P8" s="3">
        <v>0</v>
      </c>
      <c r="Q8" s="3">
        <v>0.3</v>
      </c>
      <c r="R8" s="3">
        <v>0</v>
      </c>
      <c r="S8" s="3">
        <v>0.12</v>
      </c>
      <c r="T8" s="3" t="s">
        <v>19</v>
      </c>
      <c r="U8" s="3" t="s">
        <v>19</v>
      </c>
      <c r="V8" s="3" t="s">
        <v>19</v>
      </c>
      <c r="W8" s="3" t="s">
        <v>19</v>
      </c>
      <c r="X8" s="3" t="s">
        <v>19</v>
      </c>
      <c r="Y8" s="3" t="s">
        <v>19</v>
      </c>
      <c r="Z8" s="3" t="s">
        <v>19</v>
      </c>
      <c r="AA8" s="3" t="s">
        <v>19</v>
      </c>
      <c r="AB8" s="3" t="s">
        <v>19</v>
      </c>
      <c r="AC8" s="3" t="s">
        <v>19</v>
      </c>
      <c r="AD8" s="3" t="s">
        <v>19</v>
      </c>
      <c r="AE8" s="3" t="s">
        <v>19</v>
      </c>
      <c r="AF8" s="3" t="s">
        <v>19</v>
      </c>
      <c r="AG8" s="3" t="s">
        <v>19</v>
      </c>
      <c r="AH8" s="19" t="s">
        <v>19</v>
      </c>
      <c r="AI8" s="19" t="s">
        <v>19</v>
      </c>
    </row>
    <row r="9" spans="1:35" x14ac:dyDescent="0.25">
      <c r="A9" s="21" t="s">
        <v>21</v>
      </c>
      <c r="B9" s="3">
        <v>0</v>
      </c>
      <c r="C9" s="3">
        <v>0.12</v>
      </c>
      <c r="D9" s="3">
        <v>0.17</v>
      </c>
      <c r="E9" s="3">
        <v>0.37</v>
      </c>
      <c r="F9" s="3">
        <v>1.4</v>
      </c>
      <c r="G9" s="3">
        <v>1.8</v>
      </c>
      <c r="H9" s="3">
        <v>0</v>
      </c>
      <c r="I9" s="3">
        <v>0.03</v>
      </c>
      <c r="J9" s="3">
        <v>0</v>
      </c>
      <c r="K9" s="3">
        <v>3.5000000000000003E-2</v>
      </c>
      <c r="L9" s="3">
        <v>0</v>
      </c>
      <c r="M9" s="3">
        <v>0.3</v>
      </c>
      <c r="N9" s="3">
        <v>0</v>
      </c>
      <c r="O9" s="3">
        <v>0.3</v>
      </c>
      <c r="P9" s="3">
        <v>0.15</v>
      </c>
      <c r="Q9" s="3">
        <v>0.3</v>
      </c>
      <c r="R9" s="3">
        <v>0</v>
      </c>
      <c r="S9" s="3">
        <v>0.12</v>
      </c>
      <c r="T9" s="3" t="s">
        <v>19</v>
      </c>
      <c r="U9" s="3" t="s">
        <v>19</v>
      </c>
      <c r="V9" s="3" t="s">
        <v>19</v>
      </c>
      <c r="W9" s="3" t="s">
        <v>19</v>
      </c>
      <c r="X9" s="3" t="s">
        <v>19</v>
      </c>
      <c r="Y9" s="3" t="s">
        <v>19</v>
      </c>
      <c r="Z9" s="3" t="s">
        <v>19</v>
      </c>
      <c r="AA9" s="3" t="s">
        <v>19</v>
      </c>
      <c r="AB9" s="3" t="s">
        <v>19</v>
      </c>
      <c r="AC9" s="3" t="s">
        <v>19</v>
      </c>
      <c r="AD9" s="3" t="s">
        <v>19</v>
      </c>
      <c r="AE9" s="3" t="s">
        <v>19</v>
      </c>
      <c r="AF9" s="3" t="s">
        <v>19</v>
      </c>
      <c r="AG9" s="3" t="s">
        <v>19</v>
      </c>
      <c r="AH9" s="19" t="s">
        <v>19</v>
      </c>
      <c r="AI9" s="19" t="s">
        <v>19</v>
      </c>
    </row>
    <row r="10" spans="1:35" x14ac:dyDescent="0.25">
      <c r="A10" s="21" t="s">
        <v>22</v>
      </c>
      <c r="B10" s="3">
        <v>0</v>
      </c>
      <c r="C10" s="3">
        <v>0.12</v>
      </c>
      <c r="D10" s="3">
        <v>0.17</v>
      </c>
      <c r="E10" s="3">
        <v>0.37</v>
      </c>
      <c r="F10" s="3">
        <v>0</v>
      </c>
      <c r="G10" s="3">
        <v>1.8</v>
      </c>
      <c r="H10" s="3">
        <v>0</v>
      </c>
      <c r="I10" s="3">
        <v>0.03</v>
      </c>
      <c r="J10" s="3">
        <v>0</v>
      </c>
      <c r="K10" s="3">
        <v>3.5000000000000003E-2</v>
      </c>
      <c r="L10" s="3">
        <v>0</v>
      </c>
      <c r="M10" s="3">
        <v>0.3</v>
      </c>
      <c r="N10" s="3">
        <v>0</v>
      </c>
      <c r="O10" s="3">
        <v>0.3</v>
      </c>
      <c r="P10" s="3">
        <v>0.15</v>
      </c>
      <c r="Q10" s="3">
        <v>0.3</v>
      </c>
      <c r="R10" s="3">
        <v>0</v>
      </c>
      <c r="S10" s="3">
        <v>0.12</v>
      </c>
      <c r="T10" s="3" t="s">
        <v>19</v>
      </c>
      <c r="U10" s="3" t="s">
        <v>19</v>
      </c>
      <c r="V10" s="3" t="s">
        <v>19</v>
      </c>
      <c r="W10" s="3" t="s">
        <v>19</v>
      </c>
      <c r="X10" s="3" t="s">
        <v>19</v>
      </c>
      <c r="Y10" s="3" t="s">
        <v>19</v>
      </c>
      <c r="Z10" s="3" t="s">
        <v>19</v>
      </c>
      <c r="AA10" s="3" t="s">
        <v>19</v>
      </c>
      <c r="AB10" s="3" t="s">
        <v>19</v>
      </c>
      <c r="AC10" s="3" t="s">
        <v>19</v>
      </c>
      <c r="AD10" s="3" t="s">
        <v>19</v>
      </c>
      <c r="AE10" s="3" t="s">
        <v>19</v>
      </c>
      <c r="AF10" s="3" t="s">
        <v>19</v>
      </c>
      <c r="AG10" s="3" t="s">
        <v>19</v>
      </c>
      <c r="AH10" s="19" t="s">
        <v>19</v>
      </c>
      <c r="AI10" s="19" t="s">
        <v>19</v>
      </c>
    </row>
    <row r="11" spans="1:35" x14ac:dyDescent="0.25">
      <c r="A11" s="21" t="s">
        <v>23</v>
      </c>
      <c r="B11" s="3">
        <v>0</v>
      </c>
      <c r="C11" s="3">
        <v>0.12</v>
      </c>
      <c r="D11" s="3">
        <v>0</v>
      </c>
      <c r="E11" s="3">
        <v>0.7</v>
      </c>
      <c r="F11" s="3">
        <v>0</v>
      </c>
      <c r="G11" s="3">
        <v>0.7</v>
      </c>
      <c r="H11" s="3">
        <v>0</v>
      </c>
      <c r="I11" s="3">
        <v>0.03</v>
      </c>
      <c r="J11" s="3">
        <v>0</v>
      </c>
      <c r="K11" s="3">
        <v>3.5000000000000003E-2</v>
      </c>
      <c r="L11" s="3">
        <v>0</v>
      </c>
      <c r="M11" s="3">
        <v>0.3</v>
      </c>
      <c r="N11" s="3">
        <v>0</v>
      </c>
      <c r="O11" s="3">
        <v>0.3</v>
      </c>
      <c r="P11" s="3">
        <v>0</v>
      </c>
      <c r="Q11" s="3">
        <v>0.3</v>
      </c>
      <c r="R11" s="3">
        <v>0.04</v>
      </c>
      <c r="S11" s="3">
        <v>0.12</v>
      </c>
      <c r="T11" s="3">
        <v>0.02</v>
      </c>
      <c r="U11" s="3">
        <v>0.05</v>
      </c>
      <c r="V11" s="3">
        <v>0</v>
      </c>
      <c r="W11" s="3">
        <v>0.03</v>
      </c>
      <c r="X11" s="3">
        <v>0</v>
      </c>
      <c r="Y11" s="3">
        <v>0.04</v>
      </c>
      <c r="Z11" s="3" t="s">
        <v>19</v>
      </c>
      <c r="AA11" s="3" t="s">
        <v>19</v>
      </c>
      <c r="AB11" s="3" t="s">
        <v>19</v>
      </c>
      <c r="AC11" s="3" t="s">
        <v>19</v>
      </c>
      <c r="AD11" s="3" t="s">
        <v>19</v>
      </c>
      <c r="AE11" s="3" t="s">
        <v>19</v>
      </c>
      <c r="AF11" s="3" t="s">
        <v>19</v>
      </c>
      <c r="AG11" s="3" t="s">
        <v>19</v>
      </c>
      <c r="AH11" s="19" t="s">
        <v>19</v>
      </c>
      <c r="AI11" s="19" t="s">
        <v>19</v>
      </c>
    </row>
    <row r="12" spans="1:35" x14ac:dyDescent="0.25">
      <c r="A12" s="21" t="s">
        <v>24</v>
      </c>
      <c r="B12" s="3">
        <v>0</v>
      </c>
      <c r="C12" s="3">
        <v>0.12</v>
      </c>
      <c r="D12" s="3">
        <v>0.17</v>
      </c>
      <c r="E12" s="3">
        <v>0.37</v>
      </c>
      <c r="F12" s="3">
        <v>1.2</v>
      </c>
      <c r="G12" s="3">
        <v>1.6</v>
      </c>
      <c r="H12" s="3">
        <v>0</v>
      </c>
      <c r="I12" s="3">
        <v>0.03</v>
      </c>
      <c r="J12" s="3">
        <v>0</v>
      </c>
      <c r="K12" s="3">
        <v>3.5000000000000003E-2</v>
      </c>
      <c r="L12" s="3">
        <v>0</v>
      </c>
      <c r="M12" s="3">
        <v>0.3</v>
      </c>
      <c r="N12" s="3">
        <v>0</v>
      </c>
      <c r="O12" s="3">
        <v>0.3</v>
      </c>
      <c r="P12" s="3">
        <v>0</v>
      </c>
      <c r="Q12" s="3">
        <v>0.3</v>
      </c>
      <c r="R12" s="3">
        <v>0</v>
      </c>
      <c r="S12" s="3">
        <v>0.12</v>
      </c>
      <c r="T12" s="3" t="s">
        <v>19</v>
      </c>
      <c r="U12" s="3" t="s">
        <v>19</v>
      </c>
      <c r="V12" s="3" t="s">
        <v>19</v>
      </c>
      <c r="W12" s="3" t="s">
        <v>19</v>
      </c>
      <c r="X12" s="3">
        <v>0.02</v>
      </c>
      <c r="Y12" s="3">
        <v>0.05</v>
      </c>
      <c r="Z12" s="3" t="s">
        <v>19</v>
      </c>
      <c r="AA12" s="3" t="s">
        <v>19</v>
      </c>
      <c r="AB12" s="3" t="s">
        <v>19</v>
      </c>
      <c r="AC12" s="3" t="s">
        <v>19</v>
      </c>
      <c r="AD12" s="3" t="s">
        <v>19</v>
      </c>
      <c r="AE12" s="3" t="s">
        <v>19</v>
      </c>
      <c r="AF12" s="3" t="s">
        <v>19</v>
      </c>
      <c r="AG12" s="3" t="s">
        <v>19</v>
      </c>
      <c r="AH12" s="19" t="s">
        <v>19</v>
      </c>
      <c r="AI12" s="19" t="s">
        <v>19</v>
      </c>
    </row>
    <row r="13" spans="1:35" x14ac:dyDescent="0.25">
      <c r="A13" s="21" t="s">
        <v>25</v>
      </c>
      <c r="B13" s="3">
        <v>0</v>
      </c>
      <c r="C13" s="3">
        <v>0.12</v>
      </c>
      <c r="D13" s="3">
        <v>0.17</v>
      </c>
      <c r="E13" s="3">
        <v>0.37</v>
      </c>
      <c r="F13" s="3">
        <v>0</v>
      </c>
      <c r="G13" s="3">
        <v>1.6</v>
      </c>
      <c r="H13" s="3">
        <v>0</v>
      </c>
      <c r="I13" s="3">
        <v>0.03</v>
      </c>
      <c r="J13" s="3">
        <v>0</v>
      </c>
      <c r="K13" s="3">
        <v>3.5000000000000003E-2</v>
      </c>
      <c r="L13" s="3">
        <v>0</v>
      </c>
      <c r="M13" s="3">
        <v>0.3</v>
      </c>
      <c r="N13" s="3">
        <v>0</v>
      </c>
      <c r="O13" s="3">
        <v>0.3</v>
      </c>
      <c r="P13" s="3">
        <v>0</v>
      </c>
      <c r="Q13" s="3">
        <v>0.3</v>
      </c>
      <c r="R13" s="3">
        <v>0</v>
      </c>
      <c r="S13" s="3">
        <v>0.12</v>
      </c>
      <c r="T13" s="3" t="s">
        <v>19</v>
      </c>
      <c r="U13" s="3" t="s">
        <v>19</v>
      </c>
      <c r="V13" s="3" t="s">
        <v>19</v>
      </c>
      <c r="W13" s="3" t="s">
        <v>19</v>
      </c>
      <c r="X13" s="3">
        <v>0.02</v>
      </c>
      <c r="Y13" s="3">
        <v>0.05</v>
      </c>
      <c r="Z13" s="3" t="s">
        <v>19</v>
      </c>
      <c r="AA13" s="3" t="s">
        <v>19</v>
      </c>
      <c r="AB13" s="3" t="s">
        <v>19</v>
      </c>
      <c r="AC13" s="3" t="s">
        <v>19</v>
      </c>
      <c r="AD13" s="3" t="s">
        <v>19</v>
      </c>
      <c r="AE13" s="3" t="s">
        <v>19</v>
      </c>
      <c r="AF13" s="3" t="s">
        <v>19</v>
      </c>
      <c r="AG13" s="3" t="s">
        <v>19</v>
      </c>
      <c r="AH13" s="19" t="s">
        <v>19</v>
      </c>
      <c r="AI13" s="19" t="s">
        <v>19</v>
      </c>
    </row>
    <row r="14" spans="1:35" x14ac:dyDescent="0.25">
      <c r="A14" s="21" t="s">
        <v>26</v>
      </c>
      <c r="B14" s="3">
        <v>0.1</v>
      </c>
      <c r="C14" s="3">
        <v>0.16</v>
      </c>
      <c r="D14" s="3">
        <v>0.17</v>
      </c>
      <c r="E14" s="3">
        <v>0.37</v>
      </c>
      <c r="F14" s="3">
        <v>1.3</v>
      </c>
      <c r="G14" s="3">
        <v>1.65</v>
      </c>
      <c r="H14" s="3">
        <v>0</v>
      </c>
      <c r="I14" s="3">
        <v>0.03</v>
      </c>
      <c r="J14" s="3">
        <v>0</v>
      </c>
      <c r="K14" s="3">
        <v>3.5000000000000003E-2</v>
      </c>
      <c r="L14" s="3">
        <v>0</v>
      </c>
      <c r="M14" s="3">
        <v>0.3</v>
      </c>
      <c r="N14" s="3">
        <v>0</v>
      </c>
      <c r="O14" s="3">
        <v>0.3</v>
      </c>
      <c r="P14" s="3">
        <v>0</v>
      </c>
      <c r="Q14" s="3">
        <v>0.3</v>
      </c>
      <c r="R14" s="3">
        <v>0</v>
      </c>
      <c r="S14" s="3">
        <v>0.12</v>
      </c>
      <c r="T14" s="3" t="s">
        <v>19</v>
      </c>
      <c r="U14" s="3" t="s">
        <v>19</v>
      </c>
      <c r="V14" s="3" t="s">
        <v>19</v>
      </c>
      <c r="W14" s="3" t="s">
        <v>19</v>
      </c>
      <c r="X14" s="3">
        <v>0.02</v>
      </c>
      <c r="Y14" s="3">
        <v>0.04</v>
      </c>
      <c r="Z14" s="3" t="s">
        <v>19</v>
      </c>
      <c r="AA14" s="3" t="s">
        <v>19</v>
      </c>
      <c r="AB14" s="3" t="s">
        <v>19</v>
      </c>
      <c r="AC14" s="3" t="s">
        <v>19</v>
      </c>
      <c r="AD14" s="3" t="s">
        <v>19</v>
      </c>
      <c r="AE14" s="3" t="s">
        <v>19</v>
      </c>
      <c r="AF14" s="3" t="s">
        <v>19</v>
      </c>
      <c r="AG14" s="3" t="s">
        <v>19</v>
      </c>
      <c r="AH14" s="19" t="s">
        <v>19</v>
      </c>
      <c r="AI14" s="19" t="s">
        <v>19</v>
      </c>
    </row>
    <row r="15" spans="1:35" x14ac:dyDescent="0.25">
      <c r="A15" s="21" t="s">
        <v>27</v>
      </c>
      <c r="B15" s="3">
        <v>0.1</v>
      </c>
      <c r="C15" s="3">
        <v>0.16</v>
      </c>
      <c r="D15" s="3">
        <v>0.17</v>
      </c>
      <c r="E15" s="3">
        <v>0.37</v>
      </c>
      <c r="F15" s="3">
        <v>0</v>
      </c>
      <c r="G15" s="3">
        <v>1.6</v>
      </c>
      <c r="H15" s="3">
        <v>0</v>
      </c>
      <c r="I15" s="3">
        <v>0.03</v>
      </c>
      <c r="J15" s="3">
        <v>0</v>
      </c>
      <c r="K15" s="3">
        <v>3.5000000000000003E-2</v>
      </c>
      <c r="L15" s="3">
        <v>0</v>
      </c>
      <c r="M15" s="3">
        <v>0.3</v>
      </c>
      <c r="N15" s="3">
        <v>0</v>
      </c>
      <c r="O15" s="3">
        <v>0.3</v>
      </c>
      <c r="P15" s="3">
        <v>0</v>
      </c>
      <c r="Q15" s="3">
        <v>0.3</v>
      </c>
      <c r="R15" s="3">
        <v>0</v>
      </c>
      <c r="S15" s="3">
        <v>0.12</v>
      </c>
      <c r="T15" s="3" t="s">
        <v>19</v>
      </c>
      <c r="U15" s="3" t="s">
        <v>19</v>
      </c>
      <c r="V15" s="3" t="s">
        <v>19</v>
      </c>
      <c r="W15" s="3" t="s">
        <v>19</v>
      </c>
      <c r="X15" s="3">
        <v>0.02</v>
      </c>
      <c r="Y15" s="3">
        <v>0.04</v>
      </c>
      <c r="Z15" s="3" t="s">
        <v>19</v>
      </c>
      <c r="AA15" s="3" t="s">
        <v>19</v>
      </c>
      <c r="AB15" s="3" t="s">
        <v>19</v>
      </c>
      <c r="AC15" s="3" t="s">
        <v>19</v>
      </c>
      <c r="AD15" s="3" t="s">
        <v>19</v>
      </c>
      <c r="AE15" s="3" t="s">
        <v>19</v>
      </c>
      <c r="AF15" s="3" t="s">
        <v>19</v>
      </c>
      <c r="AG15" s="3" t="s">
        <v>19</v>
      </c>
      <c r="AH15" s="19" t="s">
        <v>19</v>
      </c>
      <c r="AI15" s="19" t="s">
        <v>19</v>
      </c>
    </row>
    <row r="16" spans="1:35" x14ac:dyDescent="0.25">
      <c r="A16" s="21" t="s">
        <v>28</v>
      </c>
      <c r="B16" s="3">
        <v>0.09</v>
      </c>
      <c r="C16" s="3">
        <v>0.15</v>
      </c>
      <c r="D16" s="3">
        <v>0.17</v>
      </c>
      <c r="E16" s="3">
        <v>0.37</v>
      </c>
      <c r="F16" s="3">
        <v>1.3</v>
      </c>
      <c r="G16" s="3">
        <v>1.7</v>
      </c>
      <c r="H16" s="3">
        <v>0</v>
      </c>
      <c r="I16" s="3">
        <v>0.03</v>
      </c>
      <c r="J16" s="3">
        <v>0</v>
      </c>
      <c r="K16" s="3">
        <v>3.5000000000000003E-2</v>
      </c>
      <c r="L16" s="3">
        <v>0</v>
      </c>
      <c r="M16" s="3">
        <v>0.3</v>
      </c>
      <c r="N16" s="3">
        <v>0</v>
      </c>
      <c r="O16" s="3">
        <v>0.3</v>
      </c>
      <c r="P16" s="3">
        <v>0</v>
      </c>
      <c r="Q16" s="3">
        <v>0.3</v>
      </c>
      <c r="R16" s="3">
        <v>0.02</v>
      </c>
      <c r="S16" s="3">
        <v>0.1</v>
      </c>
      <c r="T16" s="3" t="s">
        <v>19</v>
      </c>
      <c r="U16" s="3" t="s">
        <v>19</v>
      </c>
      <c r="V16" s="3" t="s">
        <v>19</v>
      </c>
      <c r="W16" s="3" t="s">
        <v>19</v>
      </c>
      <c r="X16" s="3" t="s">
        <v>19</v>
      </c>
      <c r="Y16" s="3" t="s">
        <v>19</v>
      </c>
      <c r="Z16" s="3" t="s">
        <v>19</v>
      </c>
      <c r="AA16" s="3" t="s">
        <v>19</v>
      </c>
      <c r="AB16" s="3" t="s">
        <v>19</v>
      </c>
      <c r="AC16" s="3" t="s">
        <v>19</v>
      </c>
      <c r="AD16" s="3" t="s">
        <v>19</v>
      </c>
      <c r="AE16" s="3" t="s">
        <v>19</v>
      </c>
      <c r="AF16" s="3" t="s">
        <v>19</v>
      </c>
      <c r="AG16" s="3" t="s">
        <v>19</v>
      </c>
      <c r="AH16" s="19" t="s">
        <v>19</v>
      </c>
      <c r="AI16" s="19" t="s">
        <v>19</v>
      </c>
    </row>
    <row r="17" spans="1:35" x14ac:dyDescent="0.25">
      <c r="A17" s="21" t="s">
        <v>29</v>
      </c>
      <c r="B17" s="3">
        <v>0.09</v>
      </c>
      <c r="C17" s="3">
        <v>0.15</v>
      </c>
      <c r="D17" s="3">
        <v>0.17</v>
      </c>
      <c r="E17" s="3">
        <v>0.37</v>
      </c>
      <c r="F17" s="3">
        <v>0</v>
      </c>
      <c r="G17" s="3">
        <v>1.7</v>
      </c>
      <c r="H17" s="3">
        <v>0</v>
      </c>
      <c r="I17" s="3">
        <v>0.03</v>
      </c>
      <c r="J17" s="3">
        <v>0</v>
      </c>
      <c r="K17" s="3">
        <v>3.5000000000000003E-2</v>
      </c>
      <c r="L17" s="3">
        <v>0</v>
      </c>
      <c r="M17" s="3">
        <v>0.3</v>
      </c>
      <c r="N17" s="3">
        <v>0</v>
      </c>
      <c r="O17" s="3">
        <v>0.3</v>
      </c>
      <c r="P17" s="3">
        <v>0</v>
      </c>
      <c r="Q17" s="3">
        <v>0.3</v>
      </c>
      <c r="R17" s="3">
        <v>0.02</v>
      </c>
      <c r="S17" s="3">
        <v>0.1</v>
      </c>
      <c r="T17" s="3" t="s">
        <v>19</v>
      </c>
      <c r="U17" s="3" t="s">
        <v>19</v>
      </c>
      <c r="V17" s="3" t="s">
        <v>19</v>
      </c>
      <c r="W17" s="3" t="s">
        <v>19</v>
      </c>
      <c r="X17" s="3" t="s">
        <v>19</v>
      </c>
      <c r="Y17" s="3" t="s">
        <v>19</v>
      </c>
      <c r="Z17" s="3" t="s">
        <v>19</v>
      </c>
      <c r="AA17" s="3" t="s">
        <v>19</v>
      </c>
      <c r="AB17" s="3" t="s">
        <v>19</v>
      </c>
      <c r="AC17" s="3" t="s">
        <v>19</v>
      </c>
      <c r="AD17" s="3" t="s">
        <v>19</v>
      </c>
      <c r="AE17" s="3" t="s">
        <v>19</v>
      </c>
      <c r="AF17" s="3" t="s">
        <v>19</v>
      </c>
      <c r="AG17" s="3" t="s">
        <v>19</v>
      </c>
      <c r="AH17" s="19" t="s">
        <v>19</v>
      </c>
      <c r="AI17" s="19" t="s">
        <v>19</v>
      </c>
    </row>
    <row r="18" spans="1:35" x14ac:dyDescent="0.25">
      <c r="A18" s="21" t="s">
        <v>30</v>
      </c>
      <c r="B18" s="3">
        <v>0.12</v>
      </c>
      <c r="C18" s="3">
        <v>0.18</v>
      </c>
      <c r="D18" s="3">
        <v>0.17</v>
      </c>
      <c r="E18" s="3">
        <v>0.37</v>
      </c>
      <c r="F18" s="3">
        <v>1.2</v>
      </c>
      <c r="G18" s="3">
        <v>1.6</v>
      </c>
      <c r="H18" s="3">
        <v>0</v>
      </c>
      <c r="I18" s="3">
        <v>0.03</v>
      </c>
      <c r="J18" s="3">
        <v>0</v>
      </c>
      <c r="K18" s="3">
        <v>3.5000000000000003E-2</v>
      </c>
      <c r="L18" s="3">
        <v>0</v>
      </c>
      <c r="M18" s="3">
        <v>0.3</v>
      </c>
      <c r="N18" s="3">
        <v>0</v>
      </c>
      <c r="O18" s="3">
        <v>0.3</v>
      </c>
      <c r="P18" s="3">
        <v>0</v>
      </c>
      <c r="Q18" s="3">
        <v>0.3</v>
      </c>
      <c r="R18" s="3">
        <v>0</v>
      </c>
      <c r="S18" s="3">
        <v>0.12</v>
      </c>
      <c r="T18" s="3" t="s">
        <v>19</v>
      </c>
      <c r="U18" s="3" t="s">
        <v>19</v>
      </c>
      <c r="V18" s="3" t="s">
        <v>19</v>
      </c>
      <c r="W18" s="3" t="s">
        <v>19</v>
      </c>
      <c r="X18" s="3" t="s">
        <v>19</v>
      </c>
      <c r="Y18" s="3" t="s">
        <v>19</v>
      </c>
      <c r="Z18" s="3" t="s">
        <v>19</v>
      </c>
      <c r="AA18" s="3" t="s">
        <v>19</v>
      </c>
      <c r="AB18" s="3" t="s">
        <v>19</v>
      </c>
      <c r="AC18" s="3" t="s">
        <v>19</v>
      </c>
      <c r="AD18" s="3" t="s">
        <v>19</v>
      </c>
      <c r="AE18" s="3" t="s">
        <v>19</v>
      </c>
      <c r="AF18" s="3" t="s">
        <v>19</v>
      </c>
      <c r="AG18" s="3" t="s">
        <v>19</v>
      </c>
      <c r="AH18" s="19" t="s">
        <v>19</v>
      </c>
      <c r="AI18" s="19" t="s">
        <v>19</v>
      </c>
    </row>
    <row r="19" spans="1:35" x14ac:dyDescent="0.25">
      <c r="A19" s="21" t="s">
        <v>31</v>
      </c>
      <c r="B19" s="3">
        <v>0.12</v>
      </c>
      <c r="C19" s="3">
        <v>0.18</v>
      </c>
      <c r="D19" s="3">
        <v>0.17</v>
      </c>
      <c r="E19" s="3">
        <v>0.37</v>
      </c>
      <c r="F19" s="3">
        <v>0</v>
      </c>
      <c r="G19" s="3">
        <v>1.6</v>
      </c>
      <c r="H19" s="3">
        <v>0</v>
      </c>
      <c r="I19" s="3">
        <v>0.03</v>
      </c>
      <c r="J19" s="3">
        <v>0</v>
      </c>
      <c r="K19" s="3">
        <v>3.5000000000000003E-2</v>
      </c>
      <c r="L19" s="3">
        <v>0</v>
      </c>
      <c r="M19" s="3">
        <v>0.3</v>
      </c>
      <c r="N19" s="3">
        <v>0</v>
      </c>
      <c r="O19" s="3">
        <v>0.3</v>
      </c>
      <c r="P19" s="3">
        <v>0</v>
      </c>
      <c r="Q19" s="3">
        <v>0.3</v>
      </c>
      <c r="R19" s="3">
        <v>0</v>
      </c>
      <c r="S19" s="3">
        <v>0.12</v>
      </c>
      <c r="T19" s="3" t="s">
        <v>19</v>
      </c>
      <c r="U19" s="3" t="s">
        <v>19</v>
      </c>
      <c r="V19" s="3" t="s">
        <v>19</v>
      </c>
      <c r="W19" s="3" t="s">
        <v>19</v>
      </c>
      <c r="X19" s="3" t="s">
        <v>19</v>
      </c>
      <c r="Y19" s="3" t="s">
        <v>19</v>
      </c>
      <c r="Z19" s="3" t="s">
        <v>19</v>
      </c>
      <c r="AA19" s="3" t="s">
        <v>19</v>
      </c>
      <c r="AB19" s="3" t="s">
        <v>19</v>
      </c>
      <c r="AC19" s="3" t="s">
        <v>19</v>
      </c>
      <c r="AD19" s="3" t="s">
        <v>19</v>
      </c>
      <c r="AE19" s="3" t="s">
        <v>19</v>
      </c>
      <c r="AF19" s="3" t="s">
        <v>19</v>
      </c>
      <c r="AG19" s="3" t="s">
        <v>19</v>
      </c>
      <c r="AH19" s="19" t="s">
        <v>19</v>
      </c>
      <c r="AI19" s="19" t="s">
        <v>19</v>
      </c>
    </row>
    <row r="20" spans="1:35" x14ac:dyDescent="0.25">
      <c r="A20" s="21" t="s">
        <v>32</v>
      </c>
      <c r="B20" s="3">
        <v>0.12</v>
      </c>
      <c r="C20" s="3">
        <v>0.18</v>
      </c>
      <c r="D20" s="3">
        <v>0.17</v>
      </c>
      <c r="E20" s="3">
        <v>0.37</v>
      </c>
      <c r="F20" s="3">
        <v>0.9</v>
      </c>
      <c r="G20" s="3">
        <v>1.2</v>
      </c>
      <c r="H20" s="3">
        <v>0</v>
      </c>
      <c r="I20" s="3">
        <v>0.03</v>
      </c>
      <c r="J20" s="3">
        <v>0</v>
      </c>
      <c r="K20" s="3">
        <v>3.5000000000000003E-2</v>
      </c>
      <c r="L20" s="3">
        <v>0</v>
      </c>
      <c r="M20" s="3">
        <v>0.3</v>
      </c>
      <c r="N20" s="3">
        <v>0</v>
      </c>
      <c r="O20" s="3">
        <v>0.3</v>
      </c>
      <c r="P20" s="3">
        <v>0</v>
      </c>
      <c r="Q20" s="3">
        <v>0.3</v>
      </c>
      <c r="R20" s="3">
        <v>0.05</v>
      </c>
      <c r="S20" s="3">
        <v>0.12</v>
      </c>
      <c r="T20" s="3" t="s">
        <v>19</v>
      </c>
      <c r="U20" s="3" t="s">
        <v>19</v>
      </c>
      <c r="V20" s="3" t="s">
        <v>19</v>
      </c>
      <c r="W20" s="3" t="s">
        <v>19</v>
      </c>
      <c r="X20" s="3" t="s">
        <v>19</v>
      </c>
      <c r="Y20" s="3" t="s">
        <v>19</v>
      </c>
      <c r="Z20" s="3" t="s">
        <v>19</v>
      </c>
      <c r="AA20" s="3" t="s">
        <v>19</v>
      </c>
      <c r="AB20" s="3" t="s">
        <v>19</v>
      </c>
      <c r="AC20" s="3" t="s">
        <v>19</v>
      </c>
      <c r="AD20" s="3" t="s">
        <v>19</v>
      </c>
      <c r="AE20" s="3" t="s">
        <v>19</v>
      </c>
      <c r="AF20" s="3" t="s">
        <v>19</v>
      </c>
      <c r="AG20" s="3" t="s">
        <v>19</v>
      </c>
      <c r="AH20" s="19" t="s">
        <v>19</v>
      </c>
      <c r="AI20" s="19" t="s">
        <v>19</v>
      </c>
    </row>
    <row r="21" spans="1:35" x14ac:dyDescent="0.25">
      <c r="A21" s="21" t="s">
        <v>33</v>
      </c>
      <c r="B21" s="3">
        <v>0.12</v>
      </c>
      <c r="C21" s="3">
        <v>0.18</v>
      </c>
      <c r="D21" s="3">
        <v>0.17</v>
      </c>
      <c r="E21" s="3">
        <v>0.37</v>
      </c>
      <c r="F21" s="3">
        <v>0</v>
      </c>
      <c r="G21" s="3">
        <v>1.2</v>
      </c>
      <c r="H21" s="3">
        <v>0</v>
      </c>
      <c r="I21" s="3">
        <v>0.03</v>
      </c>
      <c r="J21" s="3">
        <v>0</v>
      </c>
      <c r="K21" s="3">
        <v>3.5000000000000003E-2</v>
      </c>
      <c r="L21" s="3">
        <v>0</v>
      </c>
      <c r="M21" s="3">
        <v>0.3</v>
      </c>
      <c r="N21" s="3">
        <v>0</v>
      </c>
      <c r="O21" s="3">
        <v>0.3</v>
      </c>
      <c r="P21" s="3">
        <v>0</v>
      </c>
      <c r="Q21" s="3">
        <v>0.3</v>
      </c>
      <c r="R21" s="3">
        <v>0.05</v>
      </c>
      <c r="S21" s="3">
        <v>0.12</v>
      </c>
      <c r="T21" s="3" t="s">
        <v>19</v>
      </c>
      <c r="U21" s="3" t="s">
        <v>19</v>
      </c>
      <c r="V21" s="3" t="s">
        <v>19</v>
      </c>
      <c r="W21" s="3" t="s">
        <v>19</v>
      </c>
      <c r="X21" s="3" t="s">
        <v>19</v>
      </c>
      <c r="Y21" s="3" t="s">
        <v>19</v>
      </c>
      <c r="Z21" s="3" t="s">
        <v>19</v>
      </c>
      <c r="AA21" s="3" t="s">
        <v>19</v>
      </c>
      <c r="AB21" s="3" t="s">
        <v>19</v>
      </c>
      <c r="AC21" s="3" t="s">
        <v>19</v>
      </c>
      <c r="AD21" s="3" t="s">
        <v>19</v>
      </c>
      <c r="AE21" s="3" t="s">
        <v>19</v>
      </c>
      <c r="AF21" s="3" t="s">
        <v>19</v>
      </c>
      <c r="AG21" s="3" t="s">
        <v>19</v>
      </c>
      <c r="AH21" s="19" t="s">
        <v>19</v>
      </c>
      <c r="AI21" s="19" t="s">
        <v>19</v>
      </c>
    </row>
    <row r="22" spans="1:35" x14ac:dyDescent="0.25">
      <c r="A22" s="21" t="s">
        <v>34</v>
      </c>
      <c r="B22" s="3">
        <v>0.12</v>
      </c>
      <c r="C22" s="3">
        <v>0.18</v>
      </c>
      <c r="D22" s="3">
        <v>0.4</v>
      </c>
      <c r="E22" s="3">
        <v>0.7</v>
      </c>
      <c r="F22" s="3">
        <v>1.3</v>
      </c>
      <c r="G22" s="3">
        <v>1.7</v>
      </c>
      <c r="H22" s="3">
        <v>0</v>
      </c>
      <c r="I22" s="3">
        <v>0.03</v>
      </c>
      <c r="J22" s="3">
        <v>0</v>
      </c>
      <c r="K22" s="3">
        <v>3.5000000000000003E-2</v>
      </c>
      <c r="L22" s="3">
        <v>0</v>
      </c>
      <c r="M22" s="3">
        <v>0.3</v>
      </c>
      <c r="N22" s="3">
        <v>0</v>
      </c>
      <c r="O22" s="3">
        <v>0.3</v>
      </c>
      <c r="P22" s="3">
        <v>0</v>
      </c>
      <c r="Q22" s="3">
        <v>0.3</v>
      </c>
      <c r="R22" s="3">
        <v>0.05</v>
      </c>
      <c r="S22" s="3">
        <v>0.1</v>
      </c>
      <c r="T22" s="3" t="s">
        <v>19</v>
      </c>
      <c r="U22" s="3" t="s">
        <v>19</v>
      </c>
      <c r="V22" s="3" t="s">
        <v>19</v>
      </c>
      <c r="W22" s="3" t="s">
        <v>19</v>
      </c>
      <c r="X22" s="3" t="s">
        <v>19</v>
      </c>
      <c r="Y22" s="3" t="s">
        <v>19</v>
      </c>
      <c r="Z22" s="3" t="s">
        <v>19</v>
      </c>
      <c r="AA22" s="3" t="s">
        <v>19</v>
      </c>
      <c r="AB22" s="3" t="s">
        <v>19</v>
      </c>
      <c r="AC22" s="3" t="s">
        <v>19</v>
      </c>
      <c r="AD22" s="3" t="s">
        <v>19</v>
      </c>
      <c r="AE22" s="3" t="s">
        <v>19</v>
      </c>
      <c r="AF22" s="3" t="s">
        <v>19</v>
      </c>
      <c r="AG22" s="3" t="s">
        <v>19</v>
      </c>
      <c r="AH22" s="19" t="s">
        <v>19</v>
      </c>
      <c r="AI22" s="19" t="s">
        <v>19</v>
      </c>
    </row>
    <row r="23" spans="1:35" x14ac:dyDescent="0.25">
      <c r="A23" s="21" t="s">
        <v>35</v>
      </c>
      <c r="B23" s="3">
        <v>0.12</v>
      </c>
      <c r="C23" s="3">
        <v>0.18</v>
      </c>
      <c r="D23" s="3">
        <v>0</v>
      </c>
      <c r="E23" s="3">
        <v>0.7</v>
      </c>
      <c r="F23" s="3">
        <v>0</v>
      </c>
      <c r="G23" s="3">
        <v>1.7</v>
      </c>
      <c r="H23" s="3">
        <v>0</v>
      </c>
      <c r="I23" s="3">
        <v>0.03</v>
      </c>
      <c r="J23" s="3">
        <v>0</v>
      </c>
      <c r="K23" s="3">
        <v>3.5000000000000003E-2</v>
      </c>
      <c r="L23" s="3">
        <v>0</v>
      </c>
      <c r="M23" s="3">
        <v>0.3</v>
      </c>
      <c r="N23" s="3">
        <v>0</v>
      </c>
      <c r="O23" s="3">
        <v>0.3</v>
      </c>
      <c r="P23" s="3">
        <v>0</v>
      </c>
      <c r="Q23" s="3">
        <v>0.3</v>
      </c>
      <c r="R23" s="3">
        <v>0.05</v>
      </c>
      <c r="S23" s="3">
        <v>0.1</v>
      </c>
      <c r="T23" s="3" t="s">
        <v>19</v>
      </c>
      <c r="U23" s="3" t="s">
        <v>19</v>
      </c>
      <c r="V23" s="3" t="s">
        <v>19</v>
      </c>
      <c r="W23" s="3" t="s">
        <v>19</v>
      </c>
      <c r="X23" s="3" t="s">
        <v>19</v>
      </c>
      <c r="Y23" s="3" t="s">
        <v>19</v>
      </c>
      <c r="Z23" s="3" t="s">
        <v>19</v>
      </c>
      <c r="AA23" s="3" t="s">
        <v>19</v>
      </c>
      <c r="AB23" s="3" t="s">
        <v>19</v>
      </c>
      <c r="AC23" s="3" t="s">
        <v>19</v>
      </c>
      <c r="AD23" s="3" t="s">
        <v>19</v>
      </c>
      <c r="AE23" s="3" t="s">
        <v>19</v>
      </c>
      <c r="AF23" s="3" t="s">
        <v>19</v>
      </c>
      <c r="AG23" s="3" t="s">
        <v>19</v>
      </c>
      <c r="AH23" s="19" t="s">
        <v>19</v>
      </c>
      <c r="AI23" s="19" t="s">
        <v>19</v>
      </c>
    </row>
    <row r="24" spans="1:35" x14ac:dyDescent="0.25">
      <c r="A24" s="21" t="s">
        <v>36</v>
      </c>
      <c r="B24" s="3">
        <v>0.12</v>
      </c>
      <c r="C24" s="3">
        <v>0.18</v>
      </c>
      <c r="D24" s="3">
        <v>0.4</v>
      </c>
      <c r="E24" s="3">
        <v>0.7</v>
      </c>
      <c r="F24" s="3">
        <v>0.9</v>
      </c>
      <c r="G24" s="3">
        <v>1.2</v>
      </c>
      <c r="H24" s="3">
        <v>0</v>
      </c>
      <c r="I24" s="3">
        <v>0.03</v>
      </c>
      <c r="J24" s="3">
        <v>0</v>
      </c>
      <c r="K24" s="3">
        <v>3.5000000000000003E-2</v>
      </c>
      <c r="L24" s="3">
        <v>0</v>
      </c>
      <c r="M24" s="3">
        <v>0.3</v>
      </c>
      <c r="N24" s="3">
        <v>0</v>
      </c>
      <c r="O24" s="3">
        <v>0.3</v>
      </c>
      <c r="P24" s="3">
        <v>0</v>
      </c>
      <c r="Q24" s="3">
        <v>0.3</v>
      </c>
      <c r="R24" s="3">
        <v>0</v>
      </c>
      <c r="S24" s="3">
        <v>0.12</v>
      </c>
      <c r="T24" s="3" t="s">
        <v>19</v>
      </c>
      <c r="U24" s="3" t="s">
        <v>19</v>
      </c>
      <c r="V24" s="3" t="s">
        <v>19</v>
      </c>
      <c r="W24" s="3" t="s">
        <v>19</v>
      </c>
      <c r="X24" s="3" t="s">
        <v>19</v>
      </c>
      <c r="Y24" s="3" t="s">
        <v>19</v>
      </c>
      <c r="Z24" s="3" t="s">
        <v>19</v>
      </c>
      <c r="AA24" s="3" t="s">
        <v>19</v>
      </c>
      <c r="AB24" s="3" t="s">
        <v>19</v>
      </c>
      <c r="AC24" s="3" t="s">
        <v>19</v>
      </c>
      <c r="AD24" s="3" t="s">
        <v>19</v>
      </c>
      <c r="AE24" s="3" t="s">
        <v>19</v>
      </c>
      <c r="AF24" s="3" t="s">
        <v>19</v>
      </c>
      <c r="AG24" s="3" t="s">
        <v>19</v>
      </c>
      <c r="AH24" s="19" t="s">
        <v>19</v>
      </c>
      <c r="AI24" s="19" t="s">
        <v>19</v>
      </c>
    </row>
    <row r="25" spans="1:35" x14ac:dyDescent="0.25">
      <c r="A25" s="21" t="s">
        <v>37</v>
      </c>
      <c r="B25" s="3">
        <v>0.12</v>
      </c>
      <c r="C25" s="3">
        <v>0.18</v>
      </c>
      <c r="D25" s="3">
        <v>0</v>
      </c>
      <c r="E25" s="3">
        <v>0.7</v>
      </c>
      <c r="F25" s="3">
        <v>0</v>
      </c>
      <c r="G25" s="3">
        <v>1.2</v>
      </c>
      <c r="H25" s="3">
        <v>0</v>
      </c>
      <c r="I25" s="3">
        <v>0.03</v>
      </c>
      <c r="J25" s="3">
        <v>0</v>
      </c>
      <c r="K25" s="3">
        <v>3.5000000000000003E-2</v>
      </c>
      <c r="L25" s="3">
        <v>0</v>
      </c>
      <c r="M25" s="3">
        <v>0.3</v>
      </c>
      <c r="N25" s="3">
        <v>0</v>
      </c>
      <c r="O25" s="3">
        <v>0.3</v>
      </c>
      <c r="P25" s="3">
        <v>0</v>
      </c>
      <c r="Q25" s="3">
        <v>0.3</v>
      </c>
      <c r="R25" s="3">
        <v>0</v>
      </c>
      <c r="S25" s="3">
        <v>0.12</v>
      </c>
      <c r="T25" s="3" t="s">
        <v>19</v>
      </c>
      <c r="U25" s="3" t="s">
        <v>19</v>
      </c>
      <c r="V25" s="3" t="s">
        <v>19</v>
      </c>
      <c r="W25" s="3" t="s">
        <v>19</v>
      </c>
      <c r="X25" s="3" t="s">
        <v>19</v>
      </c>
      <c r="Y25" s="3" t="s">
        <v>19</v>
      </c>
      <c r="Z25" s="3" t="s">
        <v>19</v>
      </c>
      <c r="AA25" s="3" t="s">
        <v>19</v>
      </c>
      <c r="AB25" s="3" t="s">
        <v>19</v>
      </c>
      <c r="AC25" s="3" t="s">
        <v>19</v>
      </c>
      <c r="AD25" s="3" t="s">
        <v>19</v>
      </c>
      <c r="AE25" s="3" t="s">
        <v>19</v>
      </c>
      <c r="AF25" s="3" t="s">
        <v>19</v>
      </c>
      <c r="AG25" s="3" t="s">
        <v>19</v>
      </c>
      <c r="AH25" s="19" t="s">
        <v>19</v>
      </c>
      <c r="AI25" s="19" t="s">
        <v>19</v>
      </c>
    </row>
    <row r="26" spans="1:35" x14ac:dyDescent="0.25">
      <c r="A26" s="21" t="s">
        <v>38</v>
      </c>
      <c r="B26" s="3">
        <v>0.14000000000000001</v>
      </c>
      <c r="C26" s="3">
        <v>0.2</v>
      </c>
      <c r="D26" s="3">
        <v>0.4</v>
      </c>
      <c r="E26" s="3">
        <v>0.6</v>
      </c>
      <c r="F26" s="3">
        <v>1</v>
      </c>
      <c r="G26" s="3">
        <v>1.4</v>
      </c>
      <c r="H26" s="3">
        <v>0</v>
      </c>
      <c r="I26" s="3">
        <v>0.03</v>
      </c>
      <c r="J26" s="3">
        <v>0</v>
      </c>
      <c r="K26" s="3">
        <v>3.5000000000000003E-2</v>
      </c>
      <c r="L26" s="3">
        <v>0</v>
      </c>
      <c r="M26" s="3">
        <v>0.3</v>
      </c>
      <c r="N26" s="3">
        <v>0</v>
      </c>
      <c r="O26" s="3">
        <v>0.3</v>
      </c>
      <c r="P26" s="3">
        <v>0</v>
      </c>
      <c r="Q26" s="3">
        <v>0.3</v>
      </c>
      <c r="R26" s="3">
        <v>0</v>
      </c>
      <c r="S26" s="3">
        <v>0.12</v>
      </c>
      <c r="T26" s="3" t="s">
        <v>19</v>
      </c>
      <c r="U26" s="3" t="s">
        <v>19</v>
      </c>
      <c r="V26" s="3" t="s">
        <v>19</v>
      </c>
      <c r="W26" s="3" t="s">
        <v>19</v>
      </c>
      <c r="X26" s="3" t="s">
        <v>19</v>
      </c>
      <c r="Y26" s="3" t="s">
        <v>19</v>
      </c>
      <c r="Z26" s="3" t="s">
        <v>19</v>
      </c>
      <c r="AA26" s="3" t="s">
        <v>19</v>
      </c>
      <c r="AB26" s="3" t="s">
        <v>19</v>
      </c>
      <c r="AC26" s="3" t="s">
        <v>19</v>
      </c>
      <c r="AD26" s="3" t="s">
        <v>19</v>
      </c>
      <c r="AE26" s="3" t="s">
        <v>19</v>
      </c>
      <c r="AF26" s="3" t="s">
        <v>19</v>
      </c>
      <c r="AG26" s="3" t="s">
        <v>19</v>
      </c>
      <c r="AH26" s="19" t="s">
        <v>19</v>
      </c>
      <c r="AI26" s="19" t="s">
        <v>19</v>
      </c>
    </row>
    <row r="27" spans="1:35" x14ac:dyDescent="0.25">
      <c r="A27" s="21" t="s">
        <v>39</v>
      </c>
      <c r="B27" s="3">
        <v>0.14000000000000001</v>
      </c>
      <c r="C27" s="3">
        <v>0.2</v>
      </c>
      <c r="D27" s="3">
        <v>0</v>
      </c>
      <c r="E27" s="3">
        <v>0.6</v>
      </c>
      <c r="F27" s="3">
        <v>0</v>
      </c>
      <c r="G27" s="3">
        <v>1.4</v>
      </c>
      <c r="H27" s="3">
        <v>0</v>
      </c>
      <c r="I27" s="3">
        <v>0.03</v>
      </c>
      <c r="J27" s="3">
        <v>0</v>
      </c>
      <c r="K27" s="3">
        <v>3.5000000000000003E-2</v>
      </c>
      <c r="L27" s="3">
        <v>0</v>
      </c>
      <c r="M27" s="3">
        <v>0.3</v>
      </c>
      <c r="N27" s="3">
        <v>0</v>
      </c>
      <c r="O27" s="3">
        <v>0.3</v>
      </c>
      <c r="P27" s="3">
        <v>0</v>
      </c>
      <c r="Q27" s="3">
        <v>0.3</v>
      </c>
      <c r="R27" s="3">
        <v>0</v>
      </c>
      <c r="S27" s="3">
        <v>0.12</v>
      </c>
      <c r="T27" s="3" t="s">
        <v>19</v>
      </c>
      <c r="U27" s="3" t="s">
        <v>19</v>
      </c>
      <c r="V27" s="3" t="s">
        <v>19</v>
      </c>
      <c r="W27" s="3" t="s">
        <v>19</v>
      </c>
      <c r="X27" s="3" t="s">
        <v>19</v>
      </c>
      <c r="Y27" s="3" t="s">
        <v>19</v>
      </c>
      <c r="Z27" s="3" t="s">
        <v>19</v>
      </c>
      <c r="AA27" s="3" t="s">
        <v>19</v>
      </c>
      <c r="AB27" s="3" t="s">
        <v>19</v>
      </c>
      <c r="AC27" s="3" t="s">
        <v>19</v>
      </c>
      <c r="AD27" s="3" t="s">
        <v>19</v>
      </c>
      <c r="AE27" s="3" t="s">
        <v>19</v>
      </c>
      <c r="AF27" s="3" t="s">
        <v>19</v>
      </c>
      <c r="AG27" s="3" t="s">
        <v>19</v>
      </c>
      <c r="AH27" s="19" t="s">
        <v>19</v>
      </c>
      <c r="AI27" s="19" t="s">
        <v>19</v>
      </c>
    </row>
    <row r="28" spans="1:35" x14ac:dyDescent="0.25">
      <c r="A28" s="21" t="s">
        <v>40</v>
      </c>
      <c r="B28" s="3">
        <v>0.14000000000000001</v>
      </c>
      <c r="C28" s="3">
        <v>0.22</v>
      </c>
      <c r="D28" s="3">
        <v>0</v>
      </c>
      <c r="E28" s="3">
        <v>0.17</v>
      </c>
      <c r="F28" s="3">
        <v>1.3</v>
      </c>
      <c r="G28" s="3">
        <v>1.7</v>
      </c>
      <c r="H28" s="3">
        <v>0</v>
      </c>
      <c r="I28" s="3">
        <v>0.03</v>
      </c>
      <c r="J28" s="3">
        <v>0</v>
      </c>
      <c r="K28" s="3">
        <v>3.5000000000000003E-2</v>
      </c>
      <c r="L28" s="3">
        <v>0</v>
      </c>
      <c r="M28" s="3">
        <v>0.3</v>
      </c>
      <c r="N28" s="3">
        <v>0</v>
      </c>
      <c r="O28" s="3">
        <v>0.3</v>
      </c>
      <c r="P28" s="3">
        <v>0</v>
      </c>
      <c r="Q28" s="3">
        <v>0.3</v>
      </c>
      <c r="R28" s="3">
        <v>0.08</v>
      </c>
      <c r="S28" s="3">
        <v>0.15</v>
      </c>
      <c r="T28" s="3" t="s">
        <v>19</v>
      </c>
      <c r="U28" s="3" t="s">
        <v>19</v>
      </c>
      <c r="V28" s="3" t="s">
        <v>19</v>
      </c>
      <c r="W28" s="3" t="s">
        <v>19</v>
      </c>
      <c r="X28" s="3" t="s">
        <v>19</v>
      </c>
      <c r="Y28" s="3" t="s">
        <v>19</v>
      </c>
      <c r="Z28" s="3">
        <v>1.4999999999999999E-2</v>
      </c>
      <c r="AA28" s="3">
        <v>0.03</v>
      </c>
      <c r="AB28" s="3" t="s">
        <v>19</v>
      </c>
      <c r="AC28" s="3" t="s">
        <v>19</v>
      </c>
      <c r="AD28" s="3" t="s">
        <v>19</v>
      </c>
      <c r="AE28" s="3" t="s">
        <v>19</v>
      </c>
      <c r="AF28" s="3" t="s">
        <v>19</v>
      </c>
      <c r="AG28" s="3" t="s">
        <v>19</v>
      </c>
      <c r="AH28" s="19" t="s">
        <v>19</v>
      </c>
      <c r="AI28" s="19" t="s">
        <v>19</v>
      </c>
    </row>
    <row r="29" spans="1:35" x14ac:dyDescent="0.25">
      <c r="A29" s="21" t="s">
        <v>41</v>
      </c>
      <c r="B29" s="3">
        <v>0.14000000000000001</v>
      </c>
      <c r="C29" s="3">
        <v>0.22</v>
      </c>
      <c r="D29" s="3">
        <v>0</v>
      </c>
      <c r="E29" s="3">
        <v>0.17</v>
      </c>
      <c r="F29" s="3">
        <v>0</v>
      </c>
      <c r="G29" s="3">
        <v>1.7</v>
      </c>
      <c r="H29" s="3">
        <v>0</v>
      </c>
      <c r="I29" s="3">
        <v>0.03</v>
      </c>
      <c r="J29" s="3">
        <v>0</v>
      </c>
      <c r="K29" s="3">
        <v>3.5000000000000003E-2</v>
      </c>
      <c r="L29" s="3">
        <v>0</v>
      </c>
      <c r="M29" s="3">
        <v>0.3</v>
      </c>
      <c r="N29" s="3">
        <v>0</v>
      </c>
      <c r="O29" s="3">
        <v>0.3</v>
      </c>
      <c r="P29" s="3">
        <v>0</v>
      </c>
      <c r="Q29" s="3">
        <v>0.3</v>
      </c>
      <c r="R29" s="3">
        <v>0.08</v>
      </c>
      <c r="S29" s="3">
        <v>0.15</v>
      </c>
      <c r="T29" s="3" t="s">
        <v>19</v>
      </c>
      <c r="U29" s="3" t="s">
        <v>19</v>
      </c>
      <c r="V29" s="3" t="s">
        <v>19</v>
      </c>
      <c r="W29" s="3" t="s">
        <v>19</v>
      </c>
      <c r="X29" s="3" t="s">
        <v>19</v>
      </c>
      <c r="Y29" s="3" t="s">
        <v>19</v>
      </c>
      <c r="Z29" s="3">
        <v>1.4999999999999999E-2</v>
      </c>
      <c r="AA29" s="3">
        <v>0.03</v>
      </c>
      <c r="AB29" s="3" t="s">
        <v>19</v>
      </c>
      <c r="AC29" s="3" t="s">
        <v>19</v>
      </c>
      <c r="AD29" s="3" t="s">
        <v>19</v>
      </c>
      <c r="AE29" s="3" t="s">
        <v>19</v>
      </c>
      <c r="AF29" s="3" t="s">
        <v>19</v>
      </c>
      <c r="AG29" s="3" t="s">
        <v>19</v>
      </c>
      <c r="AH29" s="19" t="s">
        <v>19</v>
      </c>
      <c r="AI29" s="19" t="s">
        <v>19</v>
      </c>
    </row>
    <row r="30" spans="1:35" x14ac:dyDescent="0.25">
      <c r="A30" s="21" t="s">
        <v>42</v>
      </c>
      <c r="B30" s="3">
        <v>0.15</v>
      </c>
      <c r="C30" s="3">
        <v>0.2</v>
      </c>
      <c r="D30" s="3">
        <v>0.4</v>
      </c>
      <c r="E30" s="3">
        <v>0.6</v>
      </c>
      <c r="F30" s="3">
        <v>1.1499999999999999</v>
      </c>
      <c r="G30" s="3">
        <v>1.6</v>
      </c>
      <c r="H30" s="3">
        <v>0</v>
      </c>
      <c r="I30" s="3">
        <v>0.03</v>
      </c>
      <c r="J30" s="3">
        <v>0</v>
      </c>
      <c r="K30" s="3">
        <v>3.5000000000000003E-2</v>
      </c>
      <c r="L30" s="3">
        <v>0</v>
      </c>
      <c r="M30" s="3">
        <v>0.3</v>
      </c>
      <c r="N30" s="3">
        <v>0</v>
      </c>
      <c r="O30" s="3">
        <v>0.3</v>
      </c>
      <c r="P30" s="3">
        <v>0</v>
      </c>
      <c r="Q30" s="3">
        <v>0.3</v>
      </c>
      <c r="R30" s="3">
        <v>0</v>
      </c>
      <c r="S30" s="3">
        <v>0.12</v>
      </c>
      <c r="T30" s="3">
        <v>0.02</v>
      </c>
      <c r="U30" s="3">
        <v>0.05</v>
      </c>
      <c r="V30" s="3" t="s">
        <v>19</v>
      </c>
      <c r="W30" s="3" t="s">
        <v>19</v>
      </c>
      <c r="X30" s="3" t="s">
        <v>19</v>
      </c>
      <c r="Y30" s="3" t="s">
        <v>19</v>
      </c>
      <c r="Z30" s="3" t="s">
        <v>19</v>
      </c>
      <c r="AA30" s="3" t="s">
        <v>19</v>
      </c>
      <c r="AB30" s="3" t="s">
        <v>19</v>
      </c>
      <c r="AC30" s="3" t="s">
        <v>19</v>
      </c>
      <c r="AD30" s="3" t="s">
        <v>19</v>
      </c>
      <c r="AE30" s="3" t="s">
        <v>19</v>
      </c>
      <c r="AF30" s="3" t="s">
        <v>19</v>
      </c>
      <c r="AG30" s="3" t="s">
        <v>19</v>
      </c>
      <c r="AH30" s="19" t="s">
        <v>19</v>
      </c>
      <c r="AI30" s="19" t="s">
        <v>19</v>
      </c>
    </row>
    <row r="31" spans="1:35" x14ac:dyDescent="0.25">
      <c r="A31" s="21" t="s">
        <v>43</v>
      </c>
      <c r="B31" s="3">
        <v>0.15</v>
      </c>
      <c r="C31" s="3">
        <v>0.2</v>
      </c>
      <c r="D31" s="3">
        <v>0</v>
      </c>
      <c r="E31" s="3">
        <v>0.6</v>
      </c>
      <c r="F31" s="3">
        <v>0</v>
      </c>
      <c r="G31" s="3">
        <v>1.6</v>
      </c>
      <c r="H31" s="3">
        <v>0</v>
      </c>
      <c r="I31" s="3">
        <v>0.03</v>
      </c>
      <c r="J31" s="3">
        <v>0</v>
      </c>
      <c r="K31" s="3">
        <v>3.5000000000000003E-2</v>
      </c>
      <c r="L31" s="3">
        <v>0</v>
      </c>
      <c r="M31" s="3">
        <v>0.3</v>
      </c>
      <c r="N31" s="3">
        <v>0</v>
      </c>
      <c r="O31" s="3">
        <v>0.3</v>
      </c>
      <c r="P31" s="3">
        <v>0</v>
      </c>
      <c r="Q31" s="3">
        <v>0.3</v>
      </c>
      <c r="R31" s="3">
        <v>0</v>
      </c>
      <c r="S31" s="3">
        <v>0.12</v>
      </c>
      <c r="T31" s="3">
        <v>0.02</v>
      </c>
      <c r="U31" s="3">
        <v>0.05</v>
      </c>
      <c r="V31" s="3" t="s">
        <v>19</v>
      </c>
      <c r="W31" s="3" t="s">
        <v>19</v>
      </c>
      <c r="X31" s="3" t="s">
        <v>19</v>
      </c>
      <c r="Y31" s="3" t="s">
        <v>19</v>
      </c>
      <c r="Z31" s="3" t="s">
        <v>19</v>
      </c>
      <c r="AA31" s="3" t="s">
        <v>19</v>
      </c>
      <c r="AB31" s="3" t="s">
        <v>19</v>
      </c>
      <c r="AC31" s="3" t="s">
        <v>19</v>
      </c>
      <c r="AD31" s="3" t="s">
        <v>19</v>
      </c>
      <c r="AE31" s="3" t="s">
        <v>19</v>
      </c>
      <c r="AF31" s="3" t="s">
        <v>19</v>
      </c>
      <c r="AG31" s="3" t="s">
        <v>19</v>
      </c>
      <c r="AH31" s="19" t="s">
        <v>19</v>
      </c>
      <c r="AI31" s="19" t="s">
        <v>19</v>
      </c>
    </row>
    <row r="32" spans="1:35" x14ac:dyDescent="0.25">
      <c r="A32" s="21" t="s">
        <v>44</v>
      </c>
      <c r="B32" s="3">
        <v>0.15</v>
      </c>
      <c r="C32" s="3">
        <v>0.2</v>
      </c>
      <c r="D32" s="3">
        <v>0.4</v>
      </c>
      <c r="E32" s="3">
        <v>0.6</v>
      </c>
      <c r="F32" s="3">
        <v>1.1499999999999999</v>
      </c>
      <c r="G32" s="3">
        <v>1.55</v>
      </c>
      <c r="H32" s="3">
        <v>0</v>
      </c>
      <c r="I32" s="3">
        <v>0.03</v>
      </c>
      <c r="J32" s="3">
        <v>0</v>
      </c>
      <c r="K32" s="3">
        <v>3.5000000000000003E-2</v>
      </c>
      <c r="L32" s="3">
        <v>0</v>
      </c>
      <c r="M32" s="3">
        <v>0.3</v>
      </c>
      <c r="N32" s="3">
        <v>0</v>
      </c>
      <c r="O32" s="3">
        <v>0.3</v>
      </c>
      <c r="P32" s="3">
        <v>0</v>
      </c>
      <c r="Q32" s="3">
        <v>0.3</v>
      </c>
      <c r="R32" s="3">
        <v>0</v>
      </c>
      <c r="S32" s="3">
        <v>0.12</v>
      </c>
      <c r="T32" s="3" t="s">
        <v>19</v>
      </c>
      <c r="U32" s="3" t="s">
        <v>19</v>
      </c>
      <c r="V32" s="3" t="s">
        <v>19</v>
      </c>
      <c r="W32" s="3" t="s">
        <v>19</v>
      </c>
      <c r="X32" s="3" t="s">
        <v>19</v>
      </c>
      <c r="Y32" s="3" t="s">
        <v>19</v>
      </c>
      <c r="Z32" s="3" t="s">
        <v>19</v>
      </c>
      <c r="AA32" s="3" t="s">
        <v>19</v>
      </c>
      <c r="AB32" s="3" t="s">
        <v>19</v>
      </c>
      <c r="AC32" s="3" t="s">
        <v>19</v>
      </c>
      <c r="AD32" s="3" t="s">
        <v>19</v>
      </c>
      <c r="AE32" s="3" t="s">
        <v>19</v>
      </c>
      <c r="AF32" s="3" t="s">
        <v>19</v>
      </c>
      <c r="AG32" s="3" t="s">
        <v>19</v>
      </c>
      <c r="AH32" s="19" t="s">
        <v>19</v>
      </c>
      <c r="AI32" s="19" t="s">
        <v>19</v>
      </c>
    </row>
    <row r="33" spans="1:35" x14ac:dyDescent="0.25">
      <c r="A33" s="21" t="s">
        <v>45</v>
      </c>
      <c r="B33" s="3">
        <v>0.15</v>
      </c>
      <c r="C33" s="3">
        <v>0.2</v>
      </c>
      <c r="D33" s="3">
        <v>0</v>
      </c>
      <c r="E33" s="3">
        <v>0.6</v>
      </c>
      <c r="F33" s="3">
        <v>0</v>
      </c>
      <c r="G33" s="3">
        <v>1.55</v>
      </c>
      <c r="H33" s="3">
        <v>0</v>
      </c>
      <c r="I33" s="3">
        <v>0.03</v>
      </c>
      <c r="J33" s="3">
        <v>0</v>
      </c>
      <c r="K33" s="3">
        <v>3.5000000000000003E-2</v>
      </c>
      <c r="L33" s="3">
        <v>0</v>
      </c>
      <c r="M33" s="3">
        <v>0.3</v>
      </c>
      <c r="N33" s="3">
        <v>0</v>
      </c>
      <c r="O33" s="3">
        <v>0.3</v>
      </c>
      <c r="P33" s="3">
        <v>0</v>
      </c>
      <c r="Q33" s="3">
        <v>0.3</v>
      </c>
      <c r="R33" s="3">
        <v>0</v>
      </c>
      <c r="S33" s="3">
        <v>0.12</v>
      </c>
      <c r="T33" s="3" t="s">
        <v>19</v>
      </c>
      <c r="U33" s="3" t="s">
        <v>19</v>
      </c>
      <c r="V33" s="3" t="s">
        <v>19</v>
      </c>
      <c r="W33" s="3" t="s">
        <v>19</v>
      </c>
      <c r="X33" s="3" t="s">
        <v>19</v>
      </c>
      <c r="Y33" s="3" t="s">
        <v>19</v>
      </c>
      <c r="Z33" s="3" t="s">
        <v>19</v>
      </c>
      <c r="AA33" s="3" t="s">
        <v>19</v>
      </c>
      <c r="AB33" s="3" t="s">
        <v>19</v>
      </c>
      <c r="AC33" s="3" t="s">
        <v>19</v>
      </c>
      <c r="AD33" s="3" t="s">
        <v>19</v>
      </c>
      <c r="AE33" s="3" t="s">
        <v>19</v>
      </c>
      <c r="AF33" s="3" t="s">
        <v>19</v>
      </c>
      <c r="AG33" s="3" t="s">
        <v>19</v>
      </c>
      <c r="AH33" s="19" t="s">
        <v>19</v>
      </c>
      <c r="AI33" s="19" t="s">
        <v>19</v>
      </c>
    </row>
    <row r="34" spans="1:35" x14ac:dyDescent="0.25">
      <c r="A34" s="21" t="s">
        <v>46</v>
      </c>
      <c r="B34" s="3">
        <v>0.06</v>
      </c>
      <c r="C34" s="3">
        <v>0.09</v>
      </c>
      <c r="D34" s="3">
        <v>0.2</v>
      </c>
      <c r="E34" s="3">
        <v>0.4</v>
      </c>
      <c r="F34" s="3">
        <v>0.8</v>
      </c>
      <c r="G34" s="3">
        <v>1.2</v>
      </c>
      <c r="H34" s="3">
        <v>0</v>
      </c>
      <c r="I34" s="3">
        <v>0.03</v>
      </c>
      <c r="J34" s="3">
        <v>0</v>
      </c>
      <c r="K34" s="3">
        <v>3.5000000000000003E-2</v>
      </c>
      <c r="L34" s="3">
        <v>0</v>
      </c>
      <c r="M34" s="3">
        <v>0.3</v>
      </c>
      <c r="N34" s="3">
        <v>0</v>
      </c>
      <c r="O34" s="3">
        <v>0.3</v>
      </c>
      <c r="P34" s="3">
        <v>0</v>
      </c>
      <c r="Q34" s="3">
        <v>0.3</v>
      </c>
      <c r="R34" s="3">
        <v>0.04</v>
      </c>
      <c r="S34" s="3">
        <v>0.08</v>
      </c>
      <c r="T34" s="3">
        <v>0.02</v>
      </c>
      <c r="U34" s="3">
        <v>0.05</v>
      </c>
      <c r="V34" s="3">
        <v>0.01</v>
      </c>
      <c r="W34" s="3">
        <v>3.5000000000000003E-2</v>
      </c>
      <c r="X34" s="3">
        <v>0.02</v>
      </c>
      <c r="Y34" s="3">
        <v>0.06</v>
      </c>
      <c r="Z34" s="3" t="s">
        <v>19</v>
      </c>
      <c r="AA34" s="3" t="s">
        <v>19</v>
      </c>
      <c r="AB34" s="3">
        <v>0</v>
      </c>
      <c r="AC34" s="3">
        <v>0.05</v>
      </c>
      <c r="AD34" s="3">
        <v>0</v>
      </c>
      <c r="AE34" s="3">
        <v>0.05</v>
      </c>
      <c r="AF34" s="3" t="s">
        <v>19</v>
      </c>
      <c r="AG34" s="3" t="s">
        <v>19</v>
      </c>
      <c r="AH34" s="19" t="s">
        <v>19</v>
      </c>
      <c r="AI34" s="19" t="s">
        <v>19</v>
      </c>
    </row>
    <row r="35" spans="1:35" x14ac:dyDescent="0.25">
      <c r="A35" s="21" t="s">
        <v>47</v>
      </c>
      <c r="B35" s="3">
        <v>0.06</v>
      </c>
      <c r="C35" s="3">
        <v>0.09</v>
      </c>
      <c r="D35" s="3">
        <v>0.2</v>
      </c>
      <c r="E35" s="3">
        <v>0.4</v>
      </c>
      <c r="F35" s="3">
        <v>0</v>
      </c>
      <c r="G35" s="3">
        <v>1.2</v>
      </c>
      <c r="H35" s="3">
        <v>0</v>
      </c>
      <c r="I35" s="3">
        <v>0.03</v>
      </c>
      <c r="J35" s="3">
        <v>0</v>
      </c>
      <c r="K35" s="3">
        <v>3.5000000000000003E-2</v>
      </c>
      <c r="L35" s="3">
        <v>0</v>
      </c>
      <c r="M35" s="3">
        <v>0.3</v>
      </c>
      <c r="N35" s="3">
        <v>0</v>
      </c>
      <c r="O35" s="3">
        <v>0.3</v>
      </c>
      <c r="P35" s="3">
        <v>0</v>
      </c>
      <c r="Q35" s="3">
        <v>0.3</v>
      </c>
      <c r="R35" s="3">
        <v>0.04</v>
      </c>
      <c r="S35" s="3">
        <v>0.08</v>
      </c>
      <c r="T35" s="3">
        <v>0.02</v>
      </c>
      <c r="U35" s="3">
        <v>0.05</v>
      </c>
      <c r="V35" s="3">
        <v>0.01</v>
      </c>
      <c r="W35" s="3">
        <v>3.5000000000000003E-2</v>
      </c>
      <c r="X35" s="3">
        <v>0.02</v>
      </c>
      <c r="Y35" s="3">
        <v>0.06</v>
      </c>
      <c r="Z35" s="3" t="s">
        <v>19</v>
      </c>
      <c r="AA35" s="3" t="s">
        <v>19</v>
      </c>
      <c r="AB35" s="3">
        <v>0</v>
      </c>
      <c r="AC35" s="3">
        <v>0.05</v>
      </c>
      <c r="AD35" s="3">
        <v>0</v>
      </c>
      <c r="AE35" s="3">
        <v>0.05</v>
      </c>
      <c r="AF35" s="3" t="s">
        <v>19</v>
      </c>
      <c r="AG35" s="3" t="s">
        <v>19</v>
      </c>
      <c r="AH35" s="19" t="s">
        <v>19</v>
      </c>
      <c r="AI35" s="19" t="s">
        <v>19</v>
      </c>
    </row>
    <row r="36" spans="1:35" x14ac:dyDescent="0.25">
      <c r="A36" s="21" t="s">
        <v>48</v>
      </c>
      <c r="B36" s="3">
        <v>0.08</v>
      </c>
      <c r="C36" s="3">
        <v>0.13</v>
      </c>
      <c r="D36" s="3">
        <v>0.2</v>
      </c>
      <c r="E36" s="3">
        <v>0.4</v>
      </c>
      <c r="F36" s="3">
        <v>0.45</v>
      </c>
      <c r="G36" s="3">
        <v>0.6</v>
      </c>
      <c r="H36" s="3">
        <v>0</v>
      </c>
      <c r="I36" s="3">
        <v>0.03</v>
      </c>
      <c r="J36" s="3">
        <v>0</v>
      </c>
      <c r="K36" s="3">
        <v>3.5000000000000003E-2</v>
      </c>
      <c r="L36" s="3">
        <v>0.6</v>
      </c>
      <c r="M36" s="3">
        <v>0.8</v>
      </c>
      <c r="N36" s="3">
        <v>0</v>
      </c>
      <c r="O36" s="3">
        <v>0.25</v>
      </c>
      <c r="P36" s="3">
        <v>0</v>
      </c>
      <c r="Q36" s="3">
        <v>0.3</v>
      </c>
      <c r="R36" s="3">
        <v>0.04</v>
      </c>
      <c r="S36" s="3">
        <v>0.1</v>
      </c>
      <c r="T36" s="3">
        <v>0.03</v>
      </c>
      <c r="U36" s="3">
        <v>0.05</v>
      </c>
      <c r="V36" s="3" t="s">
        <v>19</v>
      </c>
      <c r="W36" s="3" t="s">
        <v>19</v>
      </c>
      <c r="X36" s="3" t="s">
        <v>19</v>
      </c>
      <c r="Y36" s="3" t="s">
        <v>19</v>
      </c>
      <c r="Z36" s="3" t="s">
        <v>19</v>
      </c>
      <c r="AA36" s="3" t="s">
        <v>19</v>
      </c>
      <c r="AB36" s="3" t="s">
        <v>19</v>
      </c>
      <c r="AC36" s="3" t="s">
        <v>19</v>
      </c>
      <c r="AD36" s="3" t="s">
        <v>19</v>
      </c>
      <c r="AE36" s="3" t="s">
        <v>19</v>
      </c>
      <c r="AF36" s="3">
        <v>0.1</v>
      </c>
      <c r="AG36" s="3">
        <v>0.15</v>
      </c>
      <c r="AH36" s="19" t="s">
        <v>19</v>
      </c>
      <c r="AI36" s="19" t="s">
        <v>19</v>
      </c>
    </row>
    <row r="37" spans="1:35" x14ac:dyDescent="0.25">
      <c r="A37" s="21" t="s">
        <v>49</v>
      </c>
      <c r="B37" s="3">
        <v>0</v>
      </c>
      <c r="C37" s="3">
        <v>0.12</v>
      </c>
      <c r="D37" s="3">
        <v>0.5</v>
      </c>
      <c r="E37" s="3">
        <v>0.8</v>
      </c>
      <c r="F37" s="3">
        <v>1.3</v>
      </c>
      <c r="G37" s="3">
        <v>1.7</v>
      </c>
      <c r="H37" s="3">
        <v>0</v>
      </c>
      <c r="I37" s="3">
        <v>0.03</v>
      </c>
      <c r="J37" s="3">
        <v>0</v>
      </c>
      <c r="K37" s="3">
        <v>3.5000000000000003E-2</v>
      </c>
      <c r="L37" s="3">
        <v>0</v>
      </c>
      <c r="M37" s="3">
        <v>0.3</v>
      </c>
      <c r="N37" s="3">
        <v>0</v>
      </c>
      <c r="O37" s="3">
        <v>0.3</v>
      </c>
      <c r="P37" s="3">
        <v>0</v>
      </c>
      <c r="Q37" s="3">
        <v>0.3</v>
      </c>
      <c r="R37" s="3">
        <v>0</v>
      </c>
      <c r="S37" s="3">
        <v>0.12</v>
      </c>
      <c r="T37" s="3" t="s">
        <v>19</v>
      </c>
      <c r="U37" s="3" t="s">
        <v>19</v>
      </c>
      <c r="V37" s="3" t="s">
        <v>19</v>
      </c>
      <c r="W37" s="3" t="s">
        <v>19</v>
      </c>
      <c r="X37" s="3" t="s">
        <v>19</v>
      </c>
      <c r="Y37" s="3" t="s">
        <v>19</v>
      </c>
      <c r="Z37" s="3" t="s">
        <v>19</v>
      </c>
      <c r="AA37" s="3" t="s">
        <v>19</v>
      </c>
      <c r="AB37" s="3" t="s">
        <v>19</v>
      </c>
      <c r="AC37" s="3" t="s">
        <v>19</v>
      </c>
      <c r="AD37" s="3" t="s">
        <v>19</v>
      </c>
      <c r="AE37" s="3" t="s">
        <v>19</v>
      </c>
      <c r="AF37" s="3" t="s">
        <v>19</v>
      </c>
      <c r="AG37" s="3" t="s">
        <v>19</v>
      </c>
      <c r="AH37" s="19" t="s">
        <v>19</v>
      </c>
      <c r="AI37" s="19" t="s">
        <v>19</v>
      </c>
    </row>
    <row r="38" spans="1:35" x14ac:dyDescent="0.25">
      <c r="A38" s="21" t="s">
        <v>50</v>
      </c>
      <c r="B38" s="3">
        <v>0</v>
      </c>
      <c r="C38" s="3">
        <v>0.12</v>
      </c>
      <c r="D38" s="3">
        <v>0</v>
      </c>
      <c r="E38" s="3">
        <v>0.8</v>
      </c>
      <c r="F38" s="3">
        <v>0</v>
      </c>
      <c r="G38" s="3">
        <v>1.7</v>
      </c>
      <c r="H38" s="3">
        <v>0</v>
      </c>
      <c r="I38" s="3">
        <v>0.03</v>
      </c>
      <c r="J38" s="3">
        <v>0</v>
      </c>
      <c r="K38" s="3">
        <v>3.5000000000000003E-2</v>
      </c>
      <c r="L38" s="3">
        <v>0</v>
      </c>
      <c r="M38" s="3">
        <v>0.3</v>
      </c>
      <c r="N38" s="3">
        <v>0</v>
      </c>
      <c r="O38" s="3">
        <v>0.3</v>
      </c>
      <c r="P38" s="3">
        <v>0</v>
      </c>
      <c r="Q38" s="3">
        <v>0.3</v>
      </c>
      <c r="R38" s="3">
        <v>0</v>
      </c>
      <c r="S38" s="3">
        <v>0.12</v>
      </c>
      <c r="T38" s="3" t="s">
        <v>19</v>
      </c>
      <c r="U38" s="3" t="s">
        <v>19</v>
      </c>
      <c r="V38" s="3" t="s">
        <v>19</v>
      </c>
      <c r="W38" s="3" t="s">
        <v>19</v>
      </c>
      <c r="X38" s="3" t="s">
        <v>19</v>
      </c>
      <c r="Y38" s="3" t="s">
        <v>19</v>
      </c>
      <c r="Z38" s="3" t="s">
        <v>19</v>
      </c>
      <c r="AA38" s="3" t="s">
        <v>19</v>
      </c>
      <c r="AB38" s="3" t="s">
        <v>19</v>
      </c>
      <c r="AC38" s="3" t="s">
        <v>19</v>
      </c>
      <c r="AD38" s="3" t="s">
        <v>19</v>
      </c>
      <c r="AE38" s="3" t="s">
        <v>19</v>
      </c>
      <c r="AF38" s="3" t="s">
        <v>19</v>
      </c>
      <c r="AG38" s="3" t="s">
        <v>19</v>
      </c>
      <c r="AH38" s="19" t="s">
        <v>19</v>
      </c>
      <c r="AI38" s="19" t="s">
        <v>19</v>
      </c>
    </row>
    <row r="39" spans="1:35" x14ac:dyDescent="0.25">
      <c r="A39" s="21" t="s">
        <v>51</v>
      </c>
      <c r="B39" s="3">
        <v>0</v>
      </c>
      <c r="C39" s="3">
        <v>0.12</v>
      </c>
      <c r="D39" s="3">
        <v>0.5</v>
      </c>
      <c r="E39" s="3">
        <v>0.8</v>
      </c>
      <c r="F39" s="3">
        <v>1.3</v>
      </c>
      <c r="G39" s="3">
        <v>1.7</v>
      </c>
      <c r="H39" s="3">
        <v>0</v>
      </c>
      <c r="I39" s="3">
        <v>0.03</v>
      </c>
      <c r="J39" s="3">
        <v>0</v>
      </c>
      <c r="K39" s="3">
        <v>3.5000000000000003E-2</v>
      </c>
      <c r="L39" s="3">
        <v>0</v>
      </c>
      <c r="M39" s="3">
        <v>0.3</v>
      </c>
      <c r="N39" s="3">
        <v>0</v>
      </c>
      <c r="O39" s="3">
        <v>0.3</v>
      </c>
      <c r="P39" s="3">
        <v>0.15</v>
      </c>
      <c r="Q39" s="3">
        <v>0.3</v>
      </c>
      <c r="R39" s="3">
        <v>0</v>
      </c>
      <c r="S39" s="3">
        <v>0.12</v>
      </c>
      <c r="T39" s="3" t="s">
        <v>19</v>
      </c>
      <c r="U39" s="3" t="s">
        <v>19</v>
      </c>
      <c r="V39" s="3" t="s">
        <v>19</v>
      </c>
      <c r="W39" s="3" t="s">
        <v>19</v>
      </c>
      <c r="X39" s="3" t="s">
        <v>19</v>
      </c>
      <c r="Y39" s="3" t="s">
        <v>19</v>
      </c>
      <c r="Z39" s="3" t="s">
        <v>19</v>
      </c>
      <c r="AA39" s="3" t="s">
        <v>19</v>
      </c>
      <c r="AB39" s="3" t="s">
        <v>19</v>
      </c>
      <c r="AC39" s="3" t="s">
        <v>19</v>
      </c>
      <c r="AD39" s="3" t="s">
        <v>19</v>
      </c>
      <c r="AE39" s="3" t="s">
        <v>19</v>
      </c>
      <c r="AF39" s="3" t="s">
        <v>19</v>
      </c>
      <c r="AG39" s="3" t="s">
        <v>19</v>
      </c>
      <c r="AH39" s="19" t="s">
        <v>19</v>
      </c>
      <c r="AI39" s="19" t="s">
        <v>19</v>
      </c>
    </row>
    <row r="40" spans="1:35" x14ac:dyDescent="0.25">
      <c r="A40" s="21" t="s">
        <v>52</v>
      </c>
      <c r="B40" s="3">
        <v>0</v>
      </c>
      <c r="C40" s="3">
        <v>0.12</v>
      </c>
      <c r="D40" s="3">
        <v>0</v>
      </c>
      <c r="E40" s="3">
        <v>0.8</v>
      </c>
      <c r="F40" s="3">
        <v>0</v>
      </c>
      <c r="G40" s="3">
        <v>1.7</v>
      </c>
      <c r="H40" s="3">
        <v>0</v>
      </c>
      <c r="I40" s="3">
        <v>0.03</v>
      </c>
      <c r="J40" s="3">
        <v>0</v>
      </c>
      <c r="K40" s="3">
        <v>3.5000000000000003E-2</v>
      </c>
      <c r="L40" s="3">
        <v>0</v>
      </c>
      <c r="M40" s="3">
        <v>0.3</v>
      </c>
      <c r="N40" s="3">
        <v>0</v>
      </c>
      <c r="O40" s="3">
        <v>0.3</v>
      </c>
      <c r="P40" s="3">
        <v>0.15</v>
      </c>
      <c r="Q40" s="3">
        <v>0.3</v>
      </c>
      <c r="R40" s="3">
        <v>0</v>
      </c>
      <c r="S40" s="3">
        <v>0.12</v>
      </c>
      <c r="T40" s="3" t="s">
        <v>19</v>
      </c>
      <c r="U40" s="3" t="s">
        <v>19</v>
      </c>
      <c r="V40" s="3" t="s">
        <v>19</v>
      </c>
      <c r="W40" s="3" t="s">
        <v>19</v>
      </c>
      <c r="X40" s="3" t="s">
        <v>19</v>
      </c>
      <c r="Y40" s="3" t="s">
        <v>19</v>
      </c>
      <c r="Z40" s="3" t="s">
        <v>19</v>
      </c>
      <c r="AA40" s="3" t="s">
        <v>19</v>
      </c>
      <c r="AB40" s="3" t="s">
        <v>19</v>
      </c>
      <c r="AC40" s="3" t="s">
        <v>19</v>
      </c>
      <c r="AD40" s="3" t="s">
        <v>19</v>
      </c>
      <c r="AE40" s="3" t="s">
        <v>19</v>
      </c>
      <c r="AF40" s="3" t="s">
        <v>19</v>
      </c>
      <c r="AG40" s="3" t="s">
        <v>19</v>
      </c>
      <c r="AH40" s="19" t="s">
        <v>19</v>
      </c>
      <c r="AI40" s="19" t="s">
        <v>19</v>
      </c>
    </row>
    <row r="41" spans="1:35" x14ac:dyDescent="0.25">
      <c r="A41" s="21" t="s">
        <v>53</v>
      </c>
      <c r="B41" s="3">
        <v>0.08</v>
      </c>
      <c r="C41" s="3">
        <v>0.13</v>
      </c>
      <c r="D41" s="3">
        <v>0.15</v>
      </c>
      <c r="E41" s="3">
        <v>0.35</v>
      </c>
      <c r="F41" s="3">
        <v>1.5</v>
      </c>
      <c r="G41" s="3">
        <v>1.7</v>
      </c>
      <c r="H41" s="3">
        <v>0</v>
      </c>
      <c r="I41" s="3">
        <v>0.03</v>
      </c>
      <c r="J41" s="3">
        <v>0</v>
      </c>
      <c r="K41" s="3">
        <v>3.5000000000000003E-2</v>
      </c>
      <c r="L41" s="3">
        <v>0</v>
      </c>
      <c r="M41" s="3">
        <v>0.3</v>
      </c>
      <c r="N41" s="3">
        <v>0</v>
      </c>
      <c r="O41" s="3">
        <v>0.3</v>
      </c>
      <c r="P41" s="3">
        <v>0</v>
      </c>
      <c r="Q41" s="3">
        <v>0.3</v>
      </c>
      <c r="R41" s="3">
        <v>0.05</v>
      </c>
      <c r="S41" s="3">
        <v>0.09</v>
      </c>
      <c r="T41" s="3" t="s">
        <v>19</v>
      </c>
      <c r="U41" s="3" t="s">
        <v>19</v>
      </c>
      <c r="V41" s="3" t="s">
        <v>19</v>
      </c>
      <c r="W41" s="3" t="s">
        <v>19</v>
      </c>
      <c r="X41" s="3">
        <v>0.02</v>
      </c>
      <c r="Y41" s="3">
        <v>0.05</v>
      </c>
      <c r="Z41" s="3" t="s">
        <v>19</v>
      </c>
      <c r="AA41" s="3" t="s">
        <v>19</v>
      </c>
      <c r="AB41" s="3" t="s">
        <v>19</v>
      </c>
      <c r="AC41" s="3" t="s">
        <v>19</v>
      </c>
      <c r="AD41" s="3" t="s">
        <v>19</v>
      </c>
      <c r="AE41" s="3" t="s">
        <v>19</v>
      </c>
      <c r="AF41" s="3" t="s">
        <v>19</v>
      </c>
      <c r="AG41" s="3" t="s">
        <v>19</v>
      </c>
      <c r="AH41" s="19" t="s">
        <v>19</v>
      </c>
      <c r="AI41" s="19" t="s">
        <v>19</v>
      </c>
    </row>
    <row r="42" spans="1:35" x14ac:dyDescent="0.25">
      <c r="A42" s="21" t="s">
        <v>54</v>
      </c>
      <c r="B42" s="3">
        <v>0.08</v>
      </c>
      <c r="C42" s="3">
        <v>0.13</v>
      </c>
      <c r="D42" s="3">
        <v>0.15</v>
      </c>
      <c r="E42" s="3">
        <v>0.35</v>
      </c>
      <c r="F42" s="3">
        <v>0</v>
      </c>
      <c r="G42" s="3">
        <v>1.7</v>
      </c>
      <c r="H42" s="3">
        <v>0</v>
      </c>
      <c r="I42" s="3">
        <v>0.03</v>
      </c>
      <c r="J42" s="3">
        <v>0</v>
      </c>
      <c r="K42" s="3">
        <v>3.5000000000000003E-2</v>
      </c>
      <c r="L42" s="3">
        <v>0</v>
      </c>
      <c r="M42" s="3">
        <v>0.3</v>
      </c>
      <c r="N42" s="3">
        <v>0</v>
      </c>
      <c r="O42" s="3">
        <v>0.3</v>
      </c>
      <c r="P42" s="3">
        <v>0</v>
      </c>
      <c r="Q42" s="3">
        <v>0.3</v>
      </c>
      <c r="R42" s="3">
        <v>0.05</v>
      </c>
      <c r="S42" s="3">
        <v>0.09</v>
      </c>
      <c r="T42" s="3" t="s">
        <v>19</v>
      </c>
      <c r="U42" s="3" t="s">
        <v>19</v>
      </c>
      <c r="V42" s="3" t="s">
        <v>19</v>
      </c>
      <c r="W42" s="3" t="s">
        <v>19</v>
      </c>
      <c r="X42" s="3">
        <v>0.02</v>
      </c>
      <c r="Y42" s="3">
        <v>0.05</v>
      </c>
      <c r="Z42" s="3" t="s">
        <v>19</v>
      </c>
      <c r="AA42" s="3" t="s">
        <v>19</v>
      </c>
      <c r="AB42" s="3" t="s">
        <v>19</v>
      </c>
      <c r="AC42" s="3" t="s">
        <v>19</v>
      </c>
      <c r="AD42" s="3" t="s">
        <v>19</v>
      </c>
      <c r="AE42" s="3" t="s">
        <v>19</v>
      </c>
      <c r="AF42" s="3" t="s">
        <v>19</v>
      </c>
      <c r="AG42" s="3" t="s">
        <v>19</v>
      </c>
      <c r="AH42" s="19" t="s">
        <v>19</v>
      </c>
      <c r="AI42" s="19" t="s">
        <v>19</v>
      </c>
    </row>
    <row r="43" spans="1:35" x14ac:dyDescent="0.25">
      <c r="A43" s="21" t="s">
        <v>55</v>
      </c>
      <c r="B43" s="3">
        <v>0</v>
      </c>
      <c r="C43" s="3">
        <v>0.12</v>
      </c>
      <c r="D43" s="3">
        <v>0.8</v>
      </c>
      <c r="E43" s="3">
        <v>1.1000000000000001</v>
      </c>
      <c r="F43" s="3">
        <v>1.3</v>
      </c>
      <c r="G43" s="3">
        <v>1.65</v>
      </c>
      <c r="H43" s="3">
        <v>0</v>
      </c>
      <c r="I43" s="3">
        <v>0.03</v>
      </c>
      <c r="J43" s="3">
        <v>0</v>
      </c>
      <c r="K43" s="3">
        <v>3.5000000000000003E-2</v>
      </c>
      <c r="L43" s="3">
        <v>0</v>
      </c>
      <c r="M43" s="3">
        <v>0.3</v>
      </c>
      <c r="N43" s="3">
        <v>0</v>
      </c>
      <c r="O43" s="3">
        <v>0.3</v>
      </c>
      <c r="P43" s="3">
        <v>0</v>
      </c>
      <c r="Q43" s="3">
        <v>0.3</v>
      </c>
      <c r="R43" s="3">
        <v>0</v>
      </c>
      <c r="S43" s="3">
        <v>0.12</v>
      </c>
      <c r="T43" s="3" t="s">
        <v>19</v>
      </c>
      <c r="U43" s="3" t="s">
        <v>19</v>
      </c>
      <c r="V43" s="3" t="s">
        <v>19</v>
      </c>
      <c r="W43" s="3" t="s">
        <v>19</v>
      </c>
      <c r="X43" s="3" t="s">
        <v>19</v>
      </c>
      <c r="Y43" s="3" t="s">
        <v>19</v>
      </c>
      <c r="Z43" s="3" t="s">
        <v>19</v>
      </c>
      <c r="AA43" s="3" t="s">
        <v>19</v>
      </c>
      <c r="AB43" s="3" t="s">
        <v>19</v>
      </c>
      <c r="AC43" s="3" t="s">
        <v>19</v>
      </c>
      <c r="AD43" s="3" t="s">
        <v>19</v>
      </c>
      <c r="AE43" s="3" t="s">
        <v>19</v>
      </c>
      <c r="AF43" s="3" t="s">
        <v>19</v>
      </c>
      <c r="AG43" s="3" t="s">
        <v>19</v>
      </c>
      <c r="AH43" s="19" t="s">
        <v>19</v>
      </c>
      <c r="AI43" s="19" t="s">
        <v>19</v>
      </c>
    </row>
    <row r="44" spans="1:35" x14ac:dyDescent="0.25">
      <c r="A44" s="21" t="s">
        <v>56</v>
      </c>
      <c r="B44" s="3">
        <v>0</v>
      </c>
      <c r="C44" s="3">
        <v>0.12</v>
      </c>
      <c r="D44" s="3">
        <v>0.8</v>
      </c>
      <c r="E44" s="3">
        <v>1.1000000000000001</v>
      </c>
      <c r="F44" s="3">
        <v>1.3</v>
      </c>
      <c r="G44" s="3">
        <v>1.65</v>
      </c>
      <c r="H44" s="3">
        <v>0</v>
      </c>
      <c r="I44" s="3">
        <v>0.03</v>
      </c>
      <c r="J44" s="3">
        <v>0</v>
      </c>
      <c r="K44" s="3">
        <v>3.5000000000000003E-2</v>
      </c>
      <c r="L44" s="3">
        <v>0</v>
      </c>
      <c r="M44" s="3">
        <v>0.3</v>
      </c>
      <c r="N44" s="3">
        <v>0</v>
      </c>
      <c r="O44" s="3">
        <v>0.3</v>
      </c>
      <c r="P44" s="3">
        <v>0.15</v>
      </c>
      <c r="Q44" s="3">
        <v>0.3</v>
      </c>
      <c r="R44" s="3">
        <v>0</v>
      </c>
      <c r="S44" s="3">
        <v>0.12</v>
      </c>
      <c r="T44" s="3" t="s">
        <v>19</v>
      </c>
      <c r="U44" s="3" t="s">
        <v>19</v>
      </c>
      <c r="V44" s="3" t="s">
        <v>19</v>
      </c>
      <c r="W44" s="3" t="s">
        <v>19</v>
      </c>
      <c r="X44" s="3" t="s">
        <v>19</v>
      </c>
      <c r="Y44" s="3" t="s">
        <v>19</v>
      </c>
      <c r="Z44" s="3" t="s">
        <v>19</v>
      </c>
      <c r="AA44" s="3" t="s">
        <v>19</v>
      </c>
      <c r="AB44" s="3" t="s">
        <v>19</v>
      </c>
      <c r="AC44" s="3" t="s">
        <v>19</v>
      </c>
      <c r="AD44" s="3" t="s">
        <v>19</v>
      </c>
      <c r="AE44" s="3" t="s">
        <v>19</v>
      </c>
      <c r="AF44" s="3" t="s">
        <v>19</v>
      </c>
      <c r="AG44" s="3" t="s">
        <v>19</v>
      </c>
      <c r="AH44" s="19" t="s">
        <v>19</v>
      </c>
      <c r="AI44" s="19" t="s">
        <v>19</v>
      </c>
    </row>
    <row r="45" spans="1:35" x14ac:dyDescent="0.25">
      <c r="A45" s="21" t="s">
        <v>57</v>
      </c>
      <c r="B45" s="3">
        <v>0</v>
      </c>
      <c r="C45" s="3">
        <v>0.12</v>
      </c>
      <c r="D45" s="3">
        <v>0.17</v>
      </c>
      <c r="E45" s="3">
        <v>0.37</v>
      </c>
      <c r="F45" s="3">
        <v>1.2</v>
      </c>
      <c r="G45" s="3">
        <v>1.6</v>
      </c>
      <c r="H45" s="3">
        <v>0</v>
      </c>
      <c r="I45" s="3">
        <v>0.03</v>
      </c>
      <c r="J45" s="3">
        <v>0</v>
      </c>
      <c r="K45" s="3">
        <v>3.5000000000000003E-2</v>
      </c>
      <c r="L45" s="3">
        <v>0</v>
      </c>
      <c r="M45" s="3">
        <v>0.3</v>
      </c>
      <c r="N45" s="3">
        <v>0</v>
      </c>
      <c r="O45" s="3">
        <v>0.3</v>
      </c>
      <c r="P45" s="3">
        <v>0.15</v>
      </c>
      <c r="Q45" s="3">
        <v>0.3</v>
      </c>
      <c r="R45" s="3">
        <v>0</v>
      </c>
      <c r="S45" s="3">
        <v>0.12</v>
      </c>
      <c r="T45" s="3" t="s">
        <v>19</v>
      </c>
      <c r="U45" s="3" t="s">
        <v>19</v>
      </c>
      <c r="V45" s="3" t="s">
        <v>19</v>
      </c>
      <c r="W45" s="3" t="s">
        <v>19</v>
      </c>
      <c r="X45" s="3">
        <v>0.02</v>
      </c>
      <c r="Y45" s="3">
        <v>0.05</v>
      </c>
      <c r="Z45" s="3" t="s">
        <v>19</v>
      </c>
      <c r="AA45" s="3" t="s">
        <v>19</v>
      </c>
      <c r="AB45" s="3" t="s">
        <v>19</v>
      </c>
      <c r="AC45" s="3" t="s">
        <v>19</v>
      </c>
      <c r="AD45" s="3" t="s">
        <v>19</v>
      </c>
      <c r="AE45" s="3" t="s">
        <v>19</v>
      </c>
      <c r="AF45" s="3" t="s">
        <v>19</v>
      </c>
      <c r="AG45" s="3" t="s">
        <v>19</v>
      </c>
      <c r="AH45" s="19" t="s">
        <v>19</v>
      </c>
      <c r="AI45" s="19" t="s">
        <v>19</v>
      </c>
    </row>
    <row r="46" spans="1:35" x14ac:dyDescent="0.25">
      <c r="A46" s="21" t="s">
        <v>58</v>
      </c>
      <c r="B46" s="3">
        <v>0</v>
      </c>
      <c r="C46" s="3">
        <v>0.12</v>
      </c>
      <c r="D46" s="3">
        <v>0.17</v>
      </c>
      <c r="E46" s="3">
        <v>0.37</v>
      </c>
      <c r="F46" s="3">
        <v>0</v>
      </c>
      <c r="G46" s="3">
        <v>1.6</v>
      </c>
      <c r="H46" s="3">
        <v>0</v>
      </c>
      <c r="I46" s="3">
        <v>0.03</v>
      </c>
      <c r="J46" s="3">
        <v>0</v>
      </c>
      <c r="K46" s="3">
        <v>3.5000000000000003E-2</v>
      </c>
      <c r="L46" s="3">
        <v>0</v>
      </c>
      <c r="M46" s="3">
        <v>0.3</v>
      </c>
      <c r="N46" s="3">
        <v>0</v>
      </c>
      <c r="O46" s="3">
        <v>0.3</v>
      </c>
      <c r="P46" s="3">
        <v>0.15</v>
      </c>
      <c r="Q46" s="3">
        <v>0.3</v>
      </c>
      <c r="R46" s="3">
        <v>0</v>
      </c>
      <c r="S46" s="3">
        <v>0.12</v>
      </c>
      <c r="T46" s="3" t="s">
        <v>19</v>
      </c>
      <c r="U46" s="3" t="s">
        <v>19</v>
      </c>
      <c r="V46" s="3" t="s">
        <v>19</v>
      </c>
      <c r="W46" s="3" t="s">
        <v>19</v>
      </c>
      <c r="X46" s="3">
        <v>0.02</v>
      </c>
      <c r="Y46" s="3">
        <v>0.05</v>
      </c>
      <c r="Z46" s="3" t="s">
        <v>19</v>
      </c>
      <c r="AA46" s="3" t="s">
        <v>19</v>
      </c>
      <c r="AB46" s="3" t="s">
        <v>19</v>
      </c>
      <c r="AC46" s="3" t="s">
        <v>19</v>
      </c>
      <c r="AD46" s="3" t="s">
        <v>19</v>
      </c>
      <c r="AE46" s="3" t="s">
        <v>19</v>
      </c>
      <c r="AF46" s="3" t="s">
        <v>19</v>
      </c>
      <c r="AG46" s="3" t="s">
        <v>19</v>
      </c>
      <c r="AH46" s="19" t="s">
        <v>19</v>
      </c>
      <c r="AI46" s="19" t="s">
        <v>19</v>
      </c>
    </row>
    <row r="47" spans="1:35" x14ac:dyDescent="0.25">
      <c r="A47" s="21" t="s">
        <v>59</v>
      </c>
      <c r="B47" s="3">
        <v>0</v>
      </c>
      <c r="C47" s="3">
        <v>0.12</v>
      </c>
      <c r="D47" s="3">
        <v>0.8</v>
      </c>
      <c r="E47" s="3">
        <v>1.1000000000000001</v>
      </c>
      <c r="F47" s="3">
        <v>0.5</v>
      </c>
      <c r="G47" s="3">
        <v>0.8</v>
      </c>
      <c r="H47" s="3">
        <v>0</v>
      </c>
      <c r="I47" s="3">
        <v>0.03</v>
      </c>
      <c r="J47" s="3">
        <v>0</v>
      </c>
      <c r="K47" s="3">
        <v>3.5000000000000003E-2</v>
      </c>
      <c r="L47" s="3">
        <v>0.6</v>
      </c>
      <c r="M47" s="3">
        <v>0.9</v>
      </c>
      <c r="N47" s="3">
        <v>0.5</v>
      </c>
      <c r="O47" s="3">
        <v>0.8</v>
      </c>
      <c r="P47" s="3">
        <v>0.4</v>
      </c>
      <c r="Q47" s="3">
        <v>0.6</v>
      </c>
      <c r="R47" s="3">
        <v>0</v>
      </c>
      <c r="S47" s="3">
        <v>0.12</v>
      </c>
      <c r="T47" s="3" t="s">
        <v>19</v>
      </c>
      <c r="U47" s="3" t="s">
        <v>19</v>
      </c>
      <c r="V47" s="3" t="s">
        <v>19</v>
      </c>
      <c r="W47" s="3" t="s">
        <v>19</v>
      </c>
      <c r="X47" s="3" t="s">
        <v>19</v>
      </c>
      <c r="Y47" s="3" t="s">
        <v>19</v>
      </c>
      <c r="Z47" s="3" t="s">
        <v>19</v>
      </c>
      <c r="AA47" s="3" t="s">
        <v>19</v>
      </c>
      <c r="AB47" s="3" t="s">
        <v>19</v>
      </c>
      <c r="AC47" s="3" t="s">
        <v>19</v>
      </c>
      <c r="AD47" s="3" t="s">
        <v>19</v>
      </c>
      <c r="AE47" s="3" t="s">
        <v>19</v>
      </c>
      <c r="AF47" s="3" t="s">
        <v>19</v>
      </c>
      <c r="AG47" s="3" t="s">
        <v>19</v>
      </c>
      <c r="AH47" s="19" t="s">
        <v>19</v>
      </c>
      <c r="AI47" s="19" t="s">
        <v>19</v>
      </c>
    </row>
    <row r="48" spans="1:35" x14ac:dyDescent="0.25">
      <c r="A48" s="21" t="s">
        <v>60</v>
      </c>
      <c r="B48" s="3">
        <v>0</v>
      </c>
      <c r="C48" s="3">
        <v>0.12</v>
      </c>
      <c r="D48" s="3">
        <v>0.17</v>
      </c>
      <c r="E48" s="3">
        <v>0.37</v>
      </c>
      <c r="F48" s="3">
        <v>0.3</v>
      </c>
      <c r="G48" s="3">
        <v>0.6</v>
      </c>
      <c r="H48" s="3">
        <v>7.0000000000000007E-2</v>
      </c>
      <c r="I48" s="3">
        <v>0.12</v>
      </c>
      <c r="J48" s="3">
        <v>0</v>
      </c>
      <c r="K48" s="3">
        <v>3.5000000000000003E-2</v>
      </c>
      <c r="L48" s="3">
        <v>0.5</v>
      </c>
      <c r="M48" s="3">
        <v>0.8</v>
      </c>
      <c r="N48" s="3">
        <v>0.3</v>
      </c>
      <c r="O48" s="3">
        <v>0.6</v>
      </c>
      <c r="P48" s="3">
        <v>0.3</v>
      </c>
      <c r="Q48" s="3">
        <v>0.5</v>
      </c>
      <c r="R48" s="3">
        <v>0</v>
      </c>
      <c r="S48" s="3">
        <v>0.12</v>
      </c>
      <c r="T48" s="3">
        <v>0.08</v>
      </c>
      <c r="U48" s="3">
        <v>0.15</v>
      </c>
      <c r="V48" s="3" t="s">
        <v>19</v>
      </c>
      <c r="W48" s="3" t="s">
        <v>19</v>
      </c>
      <c r="X48" s="3" t="s">
        <v>19</v>
      </c>
      <c r="Y48" s="3" t="s">
        <v>19</v>
      </c>
      <c r="Z48" s="3" t="s">
        <v>19</v>
      </c>
      <c r="AA48" s="3" t="s">
        <v>19</v>
      </c>
      <c r="AB48" s="3" t="s">
        <v>19</v>
      </c>
      <c r="AC48" s="3" t="s">
        <v>19</v>
      </c>
      <c r="AD48" s="3" t="s">
        <v>19</v>
      </c>
      <c r="AE48" s="3" t="s">
        <v>19</v>
      </c>
      <c r="AF48" s="3" t="s">
        <v>19</v>
      </c>
      <c r="AG48" s="3" t="s">
        <v>19</v>
      </c>
      <c r="AH48" s="19" t="s">
        <v>19</v>
      </c>
      <c r="AI48" s="19" t="s">
        <v>19</v>
      </c>
    </row>
    <row r="49" spans="1:35" x14ac:dyDescent="0.25">
      <c r="A49" s="21" t="s">
        <v>61</v>
      </c>
      <c r="B49" s="3">
        <v>0.08</v>
      </c>
      <c r="C49" s="3">
        <v>0.13</v>
      </c>
      <c r="D49" s="3">
        <v>0.15</v>
      </c>
      <c r="E49" s="3">
        <v>0.35</v>
      </c>
      <c r="F49" s="3">
        <v>1.6</v>
      </c>
      <c r="G49" s="3">
        <v>1.8</v>
      </c>
      <c r="H49" s="3">
        <v>0</v>
      </c>
      <c r="I49" s="3">
        <v>0.03</v>
      </c>
      <c r="J49" s="3">
        <v>0</v>
      </c>
      <c r="K49" s="3">
        <v>3.5000000000000003E-2</v>
      </c>
      <c r="L49" s="3">
        <v>0</v>
      </c>
      <c r="M49" s="3">
        <v>0.3</v>
      </c>
      <c r="N49" s="3">
        <v>0</v>
      </c>
      <c r="O49" s="3">
        <v>0.3</v>
      </c>
      <c r="P49" s="3">
        <v>0</v>
      </c>
      <c r="Q49" s="3">
        <v>0.3</v>
      </c>
      <c r="R49" s="3">
        <v>0.05</v>
      </c>
      <c r="S49" s="3">
        <v>0.12</v>
      </c>
      <c r="T49" s="3">
        <v>0.02</v>
      </c>
      <c r="U49" s="3">
        <v>0.05</v>
      </c>
      <c r="V49" s="3">
        <v>0.01</v>
      </c>
      <c r="W49" s="3">
        <v>3.5000000000000003E-2</v>
      </c>
      <c r="X49" s="3">
        <v>0.02</v>
      </c>
      <c r="Y49" s="3">
        <v>0.06</v>
      </c>
      <c r="Z49" s="3" t="s">
        <v>19</v>
      </c>
      <c r="AA49" s="3" t="s">
        <v>19</v>
      </c>
      <c r="AB49" s="3" t="s">
        <v>19</v>
      </c>
      <c r="AC49" s="3" t="s">
        <v>19</v>
      </c>
      <c r="AD49" s="3" t="s">
        <v>19</v>
      </c>
      <c r="AE49" s="3" t="s">
        <v>19</v>
      </c>
      <c r="AF49" s="3" t="s">
        <v>19</v>
      </c>
      <c r="AG49" s="3" t="s">
        <v>19</v>
      </c>
      <c r="AH49" s="19" t="s">
        <v>19</v>
      </c>
      <c r="AI49" s="19" t="s">
        <v>19</v>
      </c>
    </row>
    <row r="50" spans="1:35" x14ac:dyDescent="0.25">
      <c r="A50" s="21" t="s">
        <v>62</v>
      </c>
      <c r="B50" s="3">
        <v>0.08</v>
      </c>
      <c r="C50" s="3">
        <v>0.13</v>
      </c>
      <c r="D50" s="3">
        <v>0.15</v>
      </c>
      <c r="E50" s="3">
        <v>0.35</v>
      </c>
      <c r="F50" s="3">
        <v>0</v>
      </c>
      <c r="G50" s="3">
        <v>1.8</v>
      </c>
      <c r="H50" s="3">
        <v>0</v>
      </c>
      <c r="I50" s="3">
        <v>0.03</v>
      </c>
      <c r="J50" s="3">
        <v>0</v>
      </c>
      <c r="K50" s="3">
        <v>3.5000000000000003E-2</v>
      </c>
      <c r="L50" s="3">
        <v>0</v>
      </c>
      <c r="M50" s="3">
        <v>0.3</v>
      </c>
      <c r="N50" s="3">
        <v>0</v>
      </c>
      <c r="O50" s="3">
        <v>0.3</v>
      </c>
      <c r="P50" s="3">
        <v>0</v>
      </c>
      <c r="Q50" s="3">
        <v>0.3</v>
      </c>
      <c r="R50" s="3">
        <v>0.05</v>
      </c>
      <c r="S50" s="3">
        <v>0.12</v>
      </c>
      <c r="T50" s="3">
        <v>0.02</v>
      </c>
      <c r="U50" s="3">
        <v>0.05</v>
      </c>
      <c r="V50" s="3">
        <v>0.01</v>
      </c>
      <c r="W50" s="3">
        <v>3.5000000000000003E-2</v>
      </c>
      <c r="X50" s="3">
        <v>0.02</v>
      </c>
      <c r="Y50" s="3">
        <v>0.06</v>
      </c>
      <c r="Z50" s="3" t="s">
        <v>19</v>
      </c>
      <c r="AA50" s="3" t="s">
        <v>19</v>
      </c>
      <c r="AB50" s="3" t="s">
        <v>19</v>
      </c>
      <c r="AC50" s="3" t="s">
        <v>19</v>
      </c>
      <c r="AD50" s="3" t="s">
        <v>19</v>
      </c>
      <c r="AE50" s="3" t="s">
        <v>19</v>
      </c>
      <c r="AF50" s="3" t="s">
        <v>19</v>
      </c>
      <c r="AG50" s="3" t="s">
        <v>19</v>
      </c>
      <c r="AH50" s="19" t="s">
        <v>19</v>
      </c>
      <c r="AI50" s="19" t="s">
        <v>19</v>
      </c>
    </row>
    <row r="51" spans="1:35" x14ac:dyDescent="0.25">
      <c r="A51" s="21" t="s">
        <v>63</v>
      </c>
      <c r="B51" s="3">
        <v>0.09</v>
      </c>
      <c r="C51" s="3">
        <v>0.15</v>
      </c>
      <c r="D51" s="3">
        <v>0.5</v>
      </c>
      <c r="E51" s="3">
        <v>0.8</v>
      </c>
      <c r="F51" s="3">
        <v>0.8</v>
      </c>
      <c r="G51" s="3">
        <v>1.2</v>
      </c>
      <c r="H51" s="3">
        <v>0</v>
      </c>
      <c r="I51" s="3">
        <v>0.03</v>
      </c>
      <c r="J51" s="3">
        <v>0</v>
      </c>
      <c r="K51" s="3">
        <v>3.5000000000000003E-2</v>
      </c>
      <c r="L51" s="3">
        <v>0</v>
      </c>
      <c r="M51" s="3">
        <v>0.3</v>
      </c>
      <c r="N51" s="3">
        <v>0</v>
      </c>
      <c r="O51" s="3">
        <v>0.3</v>
      </c>
      <c r="P51" s="3">
        <v>0</v>
      </c>
      <c r="Q51" s="3">
        <v>0.3</v>
      </c>
      <c r="R51" s="3">
        <v>0</v>
      </c>
      <c r="S51" s="3">
        <v>0.12</v>
      </c>
      <c r="T51" s="3" t="s">
        <v>19</v>
      </c>
      <c r="U51" s="3" t="s">
        <v>19</v>
      </c>
      <c r="V51" s="3" t="s">
        <v>19</v>
      </c>
      <c r="W51" s="3" t="s">
        <v>19</v>
      </c>
      <c r="X51" s="3" t="s">
        <v>19</v>
      </c>
      <c r="Y51" s="3" t="s">
        <v>19</v>
      </c>
      <c r="Z51" s="3" t="s">
        <v>19</v>
      </c>
      <c r="AA51" s="3" t="s">
        <v>19</v>
      </c>
      <c r="AB51" s="3" t="s">
        <v>19</v>
      </c>
      <c r="AC51" s="3" t="s">
        <v>19</v>
      </c>
      <c r="AD51" s="3" t="s">
        <v>19</v>
      </c>
      <c r="AE51" s="3" t="s">
        <v>19</v>
      </c>
      <c r="AF51" s="3" t="s">
        <v>19</v>
      </c>
      <c r="AG51" s="3" t="s">
        <v>19</v>
      </c>
      <c r="AH51" s="19" t="s">
        <v>19</v>
      </c>
      <c r="AI51" s="19" t="s">
        <v>19</v>
      </c>
    </row>
    <row r="52" spans="1:35" x14ac:dyDescent="0.25">
      <c r="A52" s="21" t="s">
        <v>64</v>
      </c>
      <c r="B52" s="3">
        <v>0.09</v>
      </c>
      <c r="C52" s="3">
        <v>0.15</v>
      </c>
      <c r="D52" s="3">
        <v>0</v>
      </c>
      <c r="E52" s="3">
        <v>0.8</v>
      </c>
      <c r="F52" s="3">
        <v>0</v>
      </c>
      <c r="G52" s="3">
        <v>1.2</v>
      </c>
      <c r="H52" s="3">
        <v>0</v>
      </c>
      <c r="I52" s="3">
        <v>0.03</v>
      </c>
      <c r="J52" s="3">
        <v>0</v>
      </c>
      <c r="K52" s="3">
        <v>3.5000000000000003E-2</v>
      </c>
      <c r="L52" s="3">
        <v>0</v>
      </c>
      <c r="M52" s="3">
        <v>0.3</v>
      </c>
      <c r="N52" s="3">
        <v>0</v>
      </c>
      <c r="O52" s="3">
        <v>0.3</v>
      </c>
      <c r="P52" s="3">
        <v>0</v>
      </c>
      <c r="Q52" s="3">
        <v>0.3</v>
      </c>
      <c r="R52" s="3">
        <v>0</v>
      </c>
      <c r="S52" s="3">
        <v>0.12</v>
      </c>
      <c r="T52" s="3" t="s">
        <v>19</v>
      </c>
      <c r="U52" s="3" t="s">
        <v>19</v>
      </c>
      <c r="V52" s="3" t="s">
        <v>19</v>
      </c>
      <c r="W52" s="3" t="s">
        <v>19</v>
      </c>
      <c r="X52" s="3" t="s">
        <v>19</v>
      </c>
      <c r="Y52" s="3" t="s">
        <v>19</v>
      </c>
      <c r="Z52" s="3" t="s">
        <v>19</v>
      </c>
      <c r="AA52" s="3" t="s">
        <v>19</v>
      </c>
      <c r="AB52" s="3" t="s">
        <v>19</v>
      </c>
      <c r="AC52" s="3" t="s">
        <v>19</v>
      </c>
      <c r="AD52" s="3" t="s">
        <v>19</v>
      </c>
      <c r="AE52" s="3" t="s">
        <v>19</v>
      </c>
      <c r="AF52" s="3" t="s">
        <v>19</v>
      </c>
      <c r="AG52" s="3" t="s">
        <v>19</v>
      </c>
      <c r="AH52" s="19" t="s">
        <v>19</v>
      </c>
      <c r="AI52" s="19" t="s">
        <v>19</v>
      </c>
    </row>
    <row r="53" spans="1:35" x14ac:dyDescent="0.25">
      <c r="A53" s="21" t="s">
        <v>65</v>
      </c>
      <c r="B53" s="3">
        <v>0.09</v>
      </c>
      <c r="C53" s="3">
        <v>0.15</v>
      </c>
      <c r="D53" s="3">
        <v>0.17</v>
      </c>
      <c r="E53" s="3">
        <v>0.37</v>
      </c>
      <c r="F53" s="3">
        <v>1.3</v>
      </c>
      <c r="G53" s="3">
        <v>1.7</v>
      </c>
      <c r="H53" s="3">
        <v>0</v>
      </c>
      <c r="I53" s="3">
        <v>0.03</v>
      </c>
      <c r="J53" s="3">
        <v>0</v>
      </c>
      <c r="K53" s="3">
        <v>3.5000000000000003E-2</v>
      </c>
      <c r="L53" s="3">
        <v>0</v>
      </c>
      <c r="M53" s="3">
        <v>0.3</v>
      </c>
      <c r="N53" s="3">
        <v>0</v>
      </c>
      <c r="O53" s="3">
        <v>0.3</v>
      </c>
      <c r="P53" s="3">
        <v>0.15</v>
      </c>
      <c r="Q53" s="3">
        <v>0.3</v>
      </c>
      <c r="R53" s="3">
        <v>0.02</v>
      </c>
      <c r="S53" s="3">
        <v>0.1</v>
      </c>
      <c r="T53" s="3" t="s">
        <v>19</v>
      </c>
      <c r="U53" s="3" t="s">
        <v>19</v>
      </c>
      <c r="V53" s="3" t="s">
        <v>19</v>
      </c>
      <c r="W53" s="3" t="s">
        <v>19</v>
      </c>
      <c r="X53" s="3" t="s">
        <v>19</v>
      </c>
      <c r="Y53" s="3" t="s">
        <v>19</v>
      </c>
      <c r="Z53" s="3" t="s">
        <v>19</v>
      </c>
      <c r="AA53" s="3" t="s">
        <v>19</v>
      </c>
      <c r="AB53" s="3" t="s">
        <v>19</v>
      </c>
      <c r="AC53" s="3" t="s">
        <v>19</v>
      </c>
      <c r="AD53" s="3" t="s">
        <v>19</v>
      </c>
      <c r="AE53" s="3" t="s">
        <v>19</v>
      </c>
      <c r="AF53" s="3" t="s">
        <v>19</v>
      </c>
      <c r="AG53" s="3" t="s">
        <v>19</v>
      </c>
      <c r="AH53" s="19" t="s">
        <v>19</v>
      </c>
      <c r="AI53" s="19" t="s">
        <v>19</v>
      </c>
    </row>
    <row r="54" spans="1:35" x14ac:dyDescent="0.25">
      <c r="A54" s="21" t="s">
        <v>66</v>
      </c>
      <c r="B54" s="3">
        <v>0.09</v>
      </c>
      <c r="C54" s="3">
        <v>0.15</v>
      </c>
      <c r="D54" s="3">
        <v>0.17</v>
      </c>
      <c r="E54" s="3">
        <v>0.37</v>
      </c>
      <c r="F54" s="3">
        <v>0</v>
      </c>
      <c r="G54" s="3">
        <v>1.7</v>
      </c>
      <c r="H54" s="3">
        <v>0</v>
      </c>
      <c r="I54" s="3">
        <v>0.03</v>
      </c>
      <c r="J54" s="3">
        <v>0</v>
      </c>
      <c r="K54" s="3">
        <v>3.5000000000000003E-2</v>
      </c>
      <c r="L54" s="3">
        <v>0</v>
      </c>
      <c r="M54" s="3">
        <v>0.3</v>
      </c>
      <c r="N54" s="3">
        <v>0</v>
      </c>
      <c r="O54" s="3">
        <v>0.3</v>
      </c>
      <c r="P54" s="3">
        <v>0.15</v>
      </c>
      <c r="Q54" s="3">
        <v>0.3</v>
      </c>
      <c r="R54" s="3">
        <v>0.02</v>
      </c>
      <c r="S54" s="3">
        <v>0.1</v>
      </c>
      <c r="T54" s="3" t="s">
        <v>19</v>
      </c>
      <c r="U54" s="3" t="s">
        <v>19</v>
      </c>
      <c r="V54" s="3" t="s">
        <v>19</v>
      </c>
      <c r="W54" s="3" t="s">
        <v>19</v>
      </c>
      <c r="X54" s="3" t="s">
        <v>19</v>
      </c>
      <c r="Y54" s="3" t="s">
        <v>19</v>
      </c>
      <c r="Z54" s="3" t="s">
        <v>19</v>
      </c>
      <c r="AA54" s="3" t="s">
        <v>19</v>
      </c>
      <c r="AB54" s="3" t="s">
        <v>19</v>
      </c>
      <c r="AC54" s="3" t="s">
        <v>19</v>
      </c>
      <c r="AD54" s="3" t="s">
        <v>19</v>
      </c>
      <c r="AE54" s="3" t="s">
        <v>19</v>
      </c>
      <c r="AF54" s="3" t="s">
        <v>19</v>
      </c>
      <c r="AG54" s="3" t="s">
        <v>19</v>
      </c>
      <c r="AH54" s="19" t="s">
        <v>19</v>
      </c>
      <c r="AI54" s="19" t="s">
        <v>19</v>
      </c>
    </row>
    <row r="55" spans="1:35" x14ac:dyDescent="0.25">
      <c r="A55" s="21" t="s">
        <v>67</v>
      </c>
      <c r="B55" s="3">
        <v>0.09</v>
      </c>
      <c r="C55" s="3">
        <v>0.15</v>
      </c>
      <c r="D55" s="3">
        <v>0.5</v>
      </c>
      <c r="E55" s="3">
        <v>0.8</v>
      </c>
      <c r="F55" s="3">
        <v>1.3</v>
      </c>
      <c r="G55" s="3">
        <v>1.7</v>
      </c>
      <c r="H55" s="3">
        <v>0</v>
      </c>
      <c r="I55" s="3">
        <v>0.03</v>
      </c>
      <c r="J55" s="3">
        <v>0</v>
      </c>
      <c r="K55" s="3">
        <v>3.5000000000000003E-2</v>
      </c>
      <c r="L55" s="3">
        <v>0</v>
      </c>
      <c r="M55" s="3">
        <v>0.3</v>
      </c>
      <c r="N55" s="3">
        <v>0</v>
      </c>
      <c r="O55" s="3">
        <v>0.3</v>
      </c>
      <c r="P55" s="3">
        <v>0</v>
      </c>
      <c r="Q55" s="3">
        <v>0.3</v>
      </c>
      <c r="R55" s="3">
        <v>0</v>
      </c>
      <c r="S55" s="3">
        <v>0.12</v>
      </c>
      <c r="T55" s="3" t="s">
        <v>19</v>
      </c>
      <c r="U55" s="3" t="s">
        <v>19</v>
      </c>
      <c r="V55" s="3" t="s">
        <v>19</v>
      </c>
      <c r="W55" s="3" t="s">
        <v>19</v>
      </c>
      <c r="X55" s="3" t="s">
        <v>19</v>
      </c>
      <c r="Y55" s="3" t="s">
        <v>19</v>
      </c>
      <c r="Z55" s="3" t="s">
        <v>19</v>
      </c>
      <c r="AA55" s="3" t="s">
        <v>19</v>
      </c>
      <c r="AB55" s="3" t="s">
        <v>19</v>
      </c>
      <c r="AC55" s="3" t="s">
        <v>19</v>
      </c>
      <c r="AD55" s="3" t="s">
        <v>19</v>
      </c>
      <c r="AE55" s="3" t="s">
        <v>19</v>
      </c>
      <c r="AF55" s="3" t="s">
        <v>19</v>
      </c>
      <c r="AG55" s="3" t="s">
        <v>19</v>
      </c>
      <c r="AH55" s="19" t="s">
        <v>19</v>
      </c>
      <c r="AI55" s="19" t="s">
        <v>19</v>
      </c>
    </row>
    <row r="56" spans="1:35" x14ac:dyDescent="0.25">
      <c r="A56" s="21" t="s">
        <v>68</v>
      </c>
      <c r="B56" s="3">
        <v>0.09</v>
      </c>
      <c r="C56" s="3">
        <v>0.15</v>
      </c>
      <c r="D56" s="3">
        <v>0</v>
      </c>
      <c r="E56" s="3">
        <v>0.8</v>
      </c>
      <c r="F56" s="3">
        <v>0</v>
      </c>
      <c r="G56" s="3">
        <v>1.7</v>
      </c>
      <c r="H56" s="3">
        <v>0</v>
      </c>
      <c r="I56" s="3">
        <v>0.03</v>
      </c>
      <c r="J56" s="3">
        <v>0</v>
      </c>
      <c r="K56" s="3">
        <v>3.5000000000000003E-2</v>
      </c>
      <c r="L56" s="3">
        <v>0</v>
      </c>
      <c r="M56" s="3">
        <v>0.3</v>
      </c>
      <c r="N56" s="3">
        <v>0</v>
      </c>
      <c r="O56" s="3">
        <v>0.3</v>
      </c>
      <c r="P56" s="3">
        <v>0</v>
      </c>
      <c r="Q56" s="3">
        <v>0.3</v>
      </c>
      <c r="R56" s="3">
        <v>0</v>
      </c>
      <c r="S56" s="3">
        <v>0.12</v>
      </c>
      <c r="T56" s="3" t="s">
        <v>19</v>
      </c>
      <c r="U56" s="3" t="s">
        <v>19</v>
      </c>
      <c r="V56" s="3" t="s">
        <v>19</v>
      </c>
      <c r="W56" s="3" t="s">
        <v>19</v>
      </c>
      <c r="X56" s="3" t="s">
        <v>19</v>
      </c>
      <c r="Y56" s="3" t="s">
        <v>19</v>
      </c>
      <c r="Z56" s="3" t="s">
        <v>19</v>
      </c>
      <c r="AA56" s="3" t="s">
        <v>19</v>
      </c>
      <c r="AB56" s="3" t="s">
        <v>19</v>
      </c>
      <c r="AC56" s="3" t="s">
        <v>19</v>
      </c>
      <c r="AD56" s="3" t="s">
        <v>19</v>
      </c>
      <c r="AE56" s="3" t="s">
        <v>19</v>
      </c>
      <c r="AF56" s="3" t="s">
        <v>19</v>
      </c>
      <c r="AG56" s="3" t="s">
        <v>19</v>
      </c>
      <c r="AH56" s="19" t="s">
        <v>19</v>
      </c>
      <c r="AI56" s="19" t="s">
        <v>19</v>
      </c>
    </row>
    <row r="57" spans="1:35" x14ac:dyDescent="0.25">
      <c r="A57" s="21" t="s">
        <v>69</v>
      </c>
      <c r="B57" s="3">
        <v>0.09</v>
      </c>
      <c r="C57" s="3">
        <v>0.15</v>
      </c>
      <c r="D57" s="3">
        <v>0.5</v>
      </c>
      <c r="E57" s="3">
        <v>0.8</v>
      </c>
      <c r="F57" s="3">
        <v>1.3</v>
      </c>
      <c r="G57" s="3">
        <v>1.7</v>
      </c>
      <c r="H57" s="3">
        <v>0</v>
      </c>
      <c r="I57" s="3">
        <v>0.03</v>
      </c>
      <c r="J57" s="3">
        <v>0</v>
      </c>
      <c r="K57" s="3">
        <v>3.5000000000000003E-2</v>
      </c>
      <c r="L57" s="3">
        <v>0</v>
      </c>
      <c r="M57" s="3">
        <v>0.3</v>
      </c>
      <c r="N57" s="3">
        <v>0</v>
      </c>
      <c r="O57" s="3">
        <v>0.3</v>
      </c>
      <c r="P57" s="3">
        <v>0.15</v>
      </c>
      <c r="Q57" s="3">
        <v>0.3</v>
      </c>
      <c r="R57" s="3">
        <v>0</v>
      </c>
      <c r="S57" s="3">
        <v>0.12</v>
      </c>
      <c r="T57" s="3" t="s">
        <v>19</v>
      </c>
      <c r="U57" s="3" t="s">
        <v>19</v>
      </c>
      <c r="V57" s="3" t="s">
        <v>19</v>
      </c>
      <c r="W57" s="3" t="s">
        <v>19</v>
      </c>
      <c r="X57" s="3" t="s">
        <v>19</v>
      </c>
      <c r="Y57" s="3" t="s">
        <v>19</v>
      </c>
      <c r="Z57" s="3" t="s">
        <v>19</v>
      </c>
      <c r="AA57" s="3" t="s">
        <v>19</v>
      </c>
      <c r="AB57" s="3" t="s">
        <v>19</v>
      </c>
      <c r="AC57" s="3" t="s">
        <v>19</v>
      </c>
      <c r="AD57" s="3" t="s">
        <v>19</v>
      </c>
      <c r="AE57" s="3" t="s">
        <v>19</v>
      </c>
      <c r="AF57" s="3" t="s">
        <v>19</v>
      </c>
      <c r="AG57" s="3" t="s">
        <v>19</v>
      </c>
      <c r="AH57" s="19" t="s">
        <v>19</v>
      </c>
      <c r="AI57" s="19" t="s">
        <v>19</v>
      </c>
    </row>
    <row r="58" spans="1:35" x14ac:dyDescent="0.25">
      <c r="A58" s="21" t="s">
        <v>70</v>
      </c>
      <c r="B58" s="3">
        <v>0.09</v>
      </c>
      <c r="C58" s="3">
        <v>0.15</v>
      </c>
      <c r="D58" s="3">
        <v>0</v>
      </c>
      <c r="E58" s="3">
        <v>0.8</v>
      </c>
      <c r="F58" s="3">
        <v>0</v>
      </c>
      <c r="G58" s="3">
        <v>1.7</v>
      </c>
      <c r="H58" s="3">
        <v>0</v>
      </c>
      <c r="I58" s="3">
        <v>0.03</v>
      </c>
      <c r="J58" s="3">
        <v>0</v>
      </c>
      <c r="K58" s="3">
        <v>3.5000000000000003E-2</v>
      </c>
      <c r="L58" s="3">
        <v>0</v>
      </c>
      <c r="M58" s="3">
        <v>0.3</v>
      </c>
      <c r="N58" s="3">
        <v>0</v>
      </c>
      <c r="O58" s="3">
        <v>0.3</v>
      </c>
      <c r="P58" s="3">
        <v>0.15</v>
      </c>
      <c r="Q58" s="3">
        <v>0.3</v>
      </c>
      <c r="R58" s="3">
        <v>0</v>
      </c>
      <c r="S58" s="3">
        <v>0.12</v>
      </c>
      <c r="T58" s="3" t="s">
        <v>19</v>
      </c>
      <c r="U58" s="3" t="s">
        <v>19</v>
      </c>
      <c r="V58" s="3" t="s">
        <v>19</v>
      </c>
      <c r="W58" s="3" t="s">
        <v>19</v>
      </c>
      <c r="X58" s="3" t="s">
        <v>19</v>
      </c>
      <c r="Y58" s="3" t="s">
        <v>19</v>
      </c>
      <c r="Z58" s="3" t="s">
        <v>19</v>
      </c>
      <c r="AA58" s="3" t="s">
        <v>19</v>
      </c>
      <c r="AB58" s="3" t="s">
        <v>19</v>
      </c>
      <c r="AC58" s="3" t="s">
        <v>19</v>
      </c>
      <c r="AD58" s="3" t="s">
        <v>19</v>
      </c>
      <c r="AE58" s="3" t="s">
        <v>19</v>
      </c>
      <c r="AF58" s="3" t="s">
        <v>19</v>
      </c>
      <c r="AG58" s="3" t="s">
        <v>19</v>
      </c>
      <c r="AH58" s="19" t="s">
        <v>19</v>
      </c>
      <c r="AI58" s="19" t="s">
        <v>19</v>
      </c>
    </row>
    <row r="59" spans="1:35" x14ac:dyDescent="0.25">
      <c r="A59" s="21" t="s">
        <v>71</v>
      </c>
      <c r="B59" s="3">
        <v>0.1</v>
      </c>
      <c r="C59" s="3">
        <v>0.14000000000000001</v>
      </c>
      <c r="D59" s="3">
        <v>0.25</v>
      </c>
      <c r="E59" s="3">
        <v>0.5</v>
      </c>
      <c r="F59" s="3">
        <v>1.1000000000000001</v>
      </c>
      <c r="G59" s="3">
        <v>1.6</v>
      </c>
      <c r="H59" s="3">
        <v>0</v>
      </c>
      <c r="I59" s="3">
        <v>0.03</v>
      </c>
      <c r="J59" s="3">
        <v>0</v>
      </c>
      <c r="K59" s="3">
        <v>3.5000000000000003E-2</v>
      </c>
      <c r="L59" s="3">
        <v>0</v>
      </c>
      <c r="M59" s="3">
        <v>0.3</v>
      </c>
      <c r="N59" s="3">
        <v>0</v>
      </c>
      <c r="O59" s="3">
        <v>0.3</v>
      </c>
      <c r="P59" s="3">
        <v>0</v>
      </c>
      <c r="Q59" s="3">
        <v>0.3</v>
      </c>
      <c r="R59" s="3">
        <v>0</v>
      </c>
      <c r="S59" s="3">
        <v>0.12</v>
      </c>
      <c r="T59" s="3">
        <v>0.01</v>
      </c>
      <c r="U59" s="3">
        <v>0.06</v>
      </c>
      <c r="V59" s="3">
        <v>5.0000000000000001E-3</v>
      </c>
      <c r="W59" s="3">
        <v>0.02</v>
      </c>
      <c r="X59" s="3">
        <v>0.03</v>
      </c>
      <c r="Y59" s="3">
        <v>0.05</v>
      </c>
      <c r="Z59" s="3" t="s">
        <v>19</v>
      </c>
      <c r="AA59" s="3" t="s">
        <v>19</v>
      </c>
      <c r="AB59" s="3" t="s">
        <v>19</v>
      </c>
      <c r="AC59" s="3" t="s">
        <v>19</v>
      </c>
      <c r="AD59" s="3" t="s">
        <v>19</v>
      </c>
      <c r="AE59" s="3" t="s">
        <v>19</v>
      </c>
      <c r="AF59" s="3" t="s">
        <v>19</v>
      </c>
      <c r="AG59" s="3" t="s">
        <v>19</v>
      </c>
      <c r="AH59" s="19" t="s">
        <v>19</v>
      </c>
      <c r="AI59" s="19" t="s">
        <v>19</v>
      </c>
    </row>
    <row r="60" spans="1:35" x14ac:dyDescent="0.25">
      <c r="A60" s="21" t="s">
        <v>72</v>
      </c>
      <c r="B60" s="3">
        <v>0.1</v>
      </c>
      <c r="C60" s="3">
        <v>0.14000000000000001</v>
      </c>
      <c r="D60" s="3">
        <v>0.25</v>
      </c>
      <c r="E60" s="3">
        <v>0.5</v>
      </c>
      <c r="F60" s="3">
        <v>0</v>
      </c>
      <c r="G60" s="3">
        <v>1.6</v>
      </c>
      <c r="H60" s="3">
        <v>0</v>
      </c>
      <c r="I60" s="3">
        <v>0.03</v>
      </c>
      <c r="J60" s="3">
        <v>0</v>
      </c>
      <c r="K60" s="3">
        <v>3.5000000000000003E-2</v>
      </c>
      <c r="L60" s="3">
        <v>0</v>
      </c>
      <c r="M60" s="3">
        <v>0.3</v>
      </c>
      <c r="N60" s="3">
        <v>0</v>
      </c>
      <c r="O60" s="3">
        <v>0.3</v>
      </c>
      <c r="P60" s="3">
        <v>0</v>
      </c>
      <c r="Q60" s="3">
        <v>0.3</v>
      </c>
      <c r="R60" s="3">
        <v>0</v>
      </c>
      <c r="S60" s="3">
        <v>0.12</v>
      </c>
      <c r="T60" s="3">
        <v>0.01</v>
      </c>
      <c r="U60" s="3">
        <v>0.06</v>
      </c>
      <c r="V60" s="3">
        <v>5.0000000000000001E-3</v>
      </c>
      <c r="W60" s="3">
        <v>0.02</v>
      </c>
      <c r="X60" s="3">
        <v>0.03</v>
      </c>
      <c r="Y60" s="3">
        <v>0.05</v>
      </c>
      <c r="Z60" s="3" t="s">
        <v>19</v>
      </c>
      <c r="AA60" s="3" t="s">
        <v>19</v>
      </c>
      <c r="AB60" s="3" t="s">
        <v>19</v>
      </c>
      <c r="AC60" s="3" t="s">
        <v>19</v>
      </c>
      <c r="AD60" s="3" t="s">
        <v>19</v>
      </c>
      <c r="AE60" s="3" t="s">
        <v>19</v>
      </c>
      <c r="AF60" s="3" t="s">
        <v>19</v>
      </c>
      <c r="AG60" s="3" t="s">
        <v>19</v>
      </c>
      <c r="AH60" s="19" t="s">
        <v>19</v>
      </c>
      <c r="AI60" s="19" t="s">
        <v>19</v>
      </c>
    </row>
    <row r="61" spans="1:35" x14ac:dyDescent="0.25">
      <c r="A61" s="21" t="s">
        <v>73</v>
      </c>
      <c r="B61" s="3">
        <v>0</v>
      </c>
      <c r="C61" s="3">
        <v>0.15</v>
      </c>
      <c r="D61" s="3">
        <v>0.17</v>
      </c>
      <c r="E61" s="3">
        <v>0.37</v>
      </c>
      <c r="F61" s="3">
        <v>0</v>
      </c>
      <c r="G61" s="3">
        <v>0.7</v>
      </c>
      <c r="H61" s="3">
        <v>0</v>
      </c>
      <c r="I61" s="3">
        <v>0.03</v>
      </c>
      <c r="J61" s="3">
        <v>0</v>
      </c>
      <c r="K61" s="3">
        <v>3.5000000000000003E-2</v>
      </c>
      <c r="L61" s="3">
        <v>0.5</v>
      </c>
      <c r="M61" s="3">
        <v>0.7</v>
      </c>
      <c r="N61" s="3">
        <v>0</v>
      </c>
      <c r="O61" s="3">
        <v>0.3</v>
      </c>
      <c r="P61" s="3">
        <v>0</v>
      </c>
      <c r="Q61" s="3">
        <v>0.25</v>
      </c>
      <c r="R61" s="3">
        <v>0.04</v>
      </c>
      <c r="S61" s="3">
        <v>0.09</v>
      </c>
      <c r="T61" s="3">
        <v>0.02</v>
      </c>
      <c r="U61" s="3">
        <v>0.05</v>
      </c>
      <c r="V61" s="3">
        <v>0</v>
      </c>
      <c r="W61" s="3">
        <v>0.03</v>
      </c>
      <c r="X61" s="3">
        <v>0</v>
      </c>
      <c r="Y61" s="3">
        <v>0.04</v>
      </c>
      <c r="Z61" s="3" t="s">
        <v>19</v>
      </c>
      <c r="AA61" s="3" t="s">
        <v>19</v>
      </c>
      <c r="AB61" s="3" t="s">
        <v>19</v>
      </c>
      <c r="AC61" s="3" t="s">
        <v>19</v>
      </c>
      <c r="AD61" s="3" t="s">
        <v>19</v>
      </c>
      <c r="AE61" s="3" t="s">
        <v>19</v>
      </c>
      <c r="AF61" s="3" t="s">
        <v>19</v>
      </c>
      <c r="AG61" s="3" t="s">
        <v>19</v>
      </c>
      <c r="AH61" s="19" t="s">
        <v>19</v>
      </c>
      <c r="AI61" s="19" t="s">
        <v>19</v>
      </c>
    </row>
    <row r="62" spans="1:35" x14ac:dyDescent="0.25">
      <c r="A62" s="21" t="s">
        <v>74</v>
      </c>
      <c r="B62" s="3">
        <v>0.12</v>
      </c>
      <c r="C62" s="3">
        <v>0.18</v>
      </c>
      <c r="D62" s="3">
        <v>0.3</v>
      </c>
      <c r="E62" s="3">
        <v>0.6</v>
      </c>
      <c r="F62" s="3">
        <v>1.2</v>
      </c>
      <c r="G62" s="3">
        <v>1.6</v>
      </c>
      <c r="H62" s="3">
        <v>0</v>
      </c>
      <c r="I62" s="3">
        <v>0.03</v>
      </c>
      <c r="J62" s="3">
        <v>0</v>
      </c>
      <c r="K62" s="3">
        <v>3.5000000000000003E-2</v>
      </c>
      <c r="L62" s="3">
        <v>0</v>
      </c>
      <c r="M62" s="3">
        <v>0.4</v>
      </c>
      <c r="N62" s="3">
        <v>0</v>
      </c>
      <c r="O62" s="3">
        <v>0.3</v>
      </c>
      <c r="P62" s="3">
        <v>0</v>
      </c>
      <c r="Q62" s="3">
        <v>0.3</v>
      </c>
      <c r="R62" s="3">
        <v>7.0000000000000007E-2</v>
      </c>
      <c r="S62" s="3">
        <v>0.12</v>
      </c>
      <c r="T62" s="3" t="s">
        <v>19</v>
      </c>
      <c r="U62" s="3" t="s">
        <v>19</v>
      </c>
      <c r="V62" s="3" t="s">
        <v>19</v>
      </c>
      <c r="W62" s="3" t="s">
        <v>19</v>
      </c>
      <c r="X62" s="3" t="s">
        <v>19</v>
      </c>
      <c r="Y62" s="3" t="s">
        <v>19</v>
      </c>
      <c r="Z62" s="3">
        <v>1.4999999999999999E-2</v>
      </c>
      <c r="AA62" s="3">
        <v>2.5000000000000001E-2</v>
      </c>
      <c r="AB62" s="3" t="s">
        <v>19</v>
      </c>
      <c r="AC62" s="3" t="s">
        <v>19</v>
      </c>
      <c r="AD62" s="3" t="s">
        <v>19</v>
      </c>
      <c r="AE62" s="3" t="s">
        <v>19</v>
      </c>
      <c r="AF62" s="3" t="s">
        <v>19</v>
      </c>
      <c r="AG62" s="3" t="s">
        <v>19</v>
      </c>
      <c r="AH62" s="19" t="s">
        <v>19</v>
      </c>
      <c r="AI62" s="19" t="s">
        <v>19</v>
      </c>
    </row>
    <row r="63" spans="1:35" x14ac:dyDescent="0.25">
      <c r="A63" s="21" t="s">
        <v>75</v>
      </c>
      <c r="B63" s="3">
        <v>0.12</v>
      </c>
      <c r="C63" s="3">
        <v>0.18</v>
      </c>
      <c r="D63" s="3">
        <v>0</v>
      </c>
      <c r="E63" s="3">
        <v>0.6</v>
      </c>
      <c r="F63" s="3">
        <v>0</v>
      </c>
      <c r="G63" s="3">
        <v>1.6</v>
      </c>
      <c r="H63" s="3">
        <v>0</v>
      </c>
      <c r="I63" s="3">
        <v>0.03</v>
      </c>
      <c r="J63" s="3">
        <v>0</v>
      </c>
      <c r="K63" s="3">
        <v>3.5000000000000003E-2</v>
      </c>
      <c r="L63" s="3">
        <v>0</v>
      </c>
      <c r="M63" s="3">
        <v>0.4</v>
      </c>
      <c r="N63" s="3">
        <v>0</v>
      </c>
      <c r="O63" s="3">
        <v>0.3</v>
      </c>
      <c r="P63" s="3">
        <v>0</v>
      </c>
      <c r="Q63" s="3">
        <v>0.3</v>
      </c>
      <c r="R63" s="3">
        <v>7.0000000000000007E-2</v>
      </c>
      <c r="S63" s="3">
        <v>0.12</v>
      </c>
      <c r="T63" s="3" t="s">
        <v>19</v>
      </c>
      <c r="U63" s="3" t="s">
        <v>19</v>
      </c>
      <c r="V63" s="3" t="s">
        <v>19</v>
      </c>
      <c r="W63" s="3" t="s">
        <v>19</v>
      </c>
      <c r="X63" s="3" t="s">
        <v>19</v>
      </c>
      <c r="Y63" s="3" t="s">
        <v>19</v>
      </c>
      <c r="Z63" s="3">
        <v>1.4999999999999999E-2</v>
      </c>
      <c r="AA63" s="3">
        <v>2.5000000000000001E-2</v>
      </c>
      <c r="AB63" s="3" t="s">
        <v>19</v>
      </c>
      <c r="AC63" s="3" t="s">
        <v>19</v>
      </c>
      <c r="AD63" s="3" t="s">
        <v>19</v>
      </c>
      <c r="AE63" s="3" t="s">
        <v>19</v>
      </c>
      <c r="AF63" s="3" t="s">
        <v>19</v>
      </c>
      <c r="AG63" s="3" t="s">
        <v>19</v>
      </c>
      <c r="AH63" s="19" t="s">
        <v>19</v>
      </c>
      <c r="AI63" s="19" t="s">
        <v>19</v>
      </c>
    </row>
    <row r="64" spans="1:35" x14ac:dyDescent="0.25">
      <c r="A64" s="21" t="s">
        <v>76</v>
      </c>
      <c r="B64" s="3">
        <v>0.12</v>
      </c>
      <c r="C64" s="3">
        <v>0.18</v>
      </c>
      <c r="D64" s="3">
        <v>0.3</v>
      </c>
      <c r="E64" s="3">
        <v>0.6</v>
      </c>
      <c r="F64" s="3">
        <v>1.2</v>
      </c>
      <c r="G64" s="3">
        <v>1.6</v>
      </c>
      <c r="H64" s="3">
        <v>0</v>
      </c>
      <c r="I64" s="3">
        <v>0.03</v>
      </c>
      <c r="J64" s="3">
        <v>0</v>
      </c>
      <c r="K64" s="3">
        <v>3.5000000000000003E-2</v>
      </c>
      <c r="L64" s="3">
        <v>0</v>
      </c>
      <c r="M64" s="3">
        <v>0.4</v>
      </c>
      <c r="N64" s="3">
        <v>0</v>
      </c>
      <c r="O64" s="3">
        <v>0.3</v>
      </c>
      <c r="P64" s="3">
        <v>0.15</v>
      </c>
      <c r="Q64" s="3">
        <v>0.3</v>
      </c>
      <c r="R64" s="3">
        <v>7.0000000000000007E-2</v>
      </c>
      <c r="S64" s="3">
        <v>0.12</v>
      </c>
      <c r="T64" s="3" t="s">
        <v>19</v>
      </c>
      <c r="U64" s="3" t="s">
        <v>19</v>
      </c>
      <c r="V64" s="3" t="s">
        <v>19</v>
      </c>
      <c r="W64" s="3" t="s">
        <v>19</v>
      </c>
      <c r="X64" s="3" t="s">
        <v>19</v>
      </c>
      <c r="Y64" s="3" t="s">
        <v>19</v>
      </c>
      <c r="Z64" s="3">
        <v>1.4999999999999999E-2</v>
      </c>
      <c r="AA64" s="3">
        <v>2.5000000000000001E-2</v>
      </c>
      <c r="AB64" s="3" t="s">
        <v>19</v>
      </c>
      <c r="AC64" s="3" t="s">
        <v>19</v>
      </c>
      <c r="AD64" s="3" t="s">
        <v>19</v>
      </c>
      <c r="AE64" s="3" t="s">
        <v>19</v>
      </c>
      <c r="AF64" s="3" t="s">
        <v>19</v>
      </c>
      <c r="AG64" s="3" t="s">
        <v>19</v>
      </c>
      <c r="AH64" s="19" t="s">
        <v>19</v>
      </c>
      <c r="AI64" s="19" t="s">
        <v>19</v>
      </c>
    </row>
    <row r="65" spans="1:35" x14ac:dyDescent="0.25">
      <c r="A65" s="21" t="s">
        <v>77</v>
      </c>
      <c r="B65" s="3">
        <v>0.12</v>
      </c>
      <c r="C65" s="3">
        <v>0.18</v>
      </c>
      <c r="D65" s="3">
        <v>0</v>
      </c>
      <c r="E65" s="3">
        <v>0.6</v>
      </c>
      <c r="F65" s="3">
        <v>0</v>
      </c>
      <c r="G65" s="3">
        <v>1.6</v>
      </c>
      <c r="H65" s="3">
        <v>0</v>
      </c>
      <c r="I65" s="3">
        <v>0.03</v>
      </c>
      <c r="J65" s="3">
        <v>0</v>
      </c>
      <c r="K65" s="3">
        <v>3.5000000000000003E-2</v>
      </c>
      <c r="L65" s="3">
        <v>0</v>
      </c>
      <c r="M65" s="3">
        <v>0.4</v>
      </c>
      <c r="N65" s="3">
        <v>0</v>
      </c>
      <c r="O65" s="3">
        <v>0.3</v>
      </c>
      <c r="P65" s="3">
        <v>0.15</v>
      </c>
      <c r="Q65" s="3">
        <v>0.3</v>
      </c>
      <c r="R65" s="3">
        <v>7.0000000000000007E-2</v>
      </c>
      <c r="S65" s="3">
        <v>0.12</v>
      </c>
      <c r="T65" s="3" t="s">
        <v>19</v>
      </c>
      <c r="U65" s="3" t="s">
        <v>19</v>
      </c>
      <c r="V65" s="3" t="s">
        <v>19</v>
      </c>
      <c r="W65" s="3" t="s">
        <v>19</v>
      </c>
      <c r="X65" s="3" t="s">
        <v>19</v>
      </c>
      <c r="Y65" s="3" t="s">
        <v>19</v>
      </c>
      <c r="Z65" s="3">
        <v>1.4999999999999999E-2</v>
      </c>
      <c r="AA65" s="3">
        <v>2.5000000000000001E-2</v>
      </c>
      <c r="AB65" s="3" t="s">
        <v>19</v>
      </c>
      <c r="AC65" s="3" t="s">
        <v>19</v>
      </c>
      <c r="AD65" s="3" t="s">
        <v>19</v>
      </c>
      <c r="AE65" s="3" t="s">
        <v>19</v>
      </c>
      <c r="AF65" s="3" t="s">
        <v>19</v>
      </c>
      <c r="AG65" s="3" t="s">
        <v>19</v>
      </c>
      <c r="AH65" s="19" t="s">
        <v>19</v>
      </c>
      <c r="AI65" s="19" t="s">
        <v>19</v>
      </c>
    </row>
    <row r="66" spans="1:35" x14ac:dyDescent="0.25">
      <c r="A66" s="21" t="s">
        <v>78</v>
      </c>
      <c r="B66" s="3">
        <v>0.11</v>
      </c>
      <c r="C66" s="3">
        <v>0.16</v>
      </c>
      <c r="D66" s="3">
        <v>0.4</v>
      </c>
      <c r="E66" s="3">
        <v>0.7</v>
      </c>
      <c r="F66" s="3">
        <v>0.9</v>
      </c>
      <c r="G66" s="3">
        <v>1.3</v>
      </c>
      <c r="H66" s="3">
        <v>0</v>
      </c>
      <c r="I66" s="3">
        <v>0.03</v>
      </c>
      <c r="J66" s="3">
        <v>0</v>
      </c>
      <c r="K66" s="3">
        <v>3.5000000000000003E-2</v>
      </c>
      <c r="L66" s="3">
        <v>0.5</v>
      </c>
      <c r="M66" s="3">
        <v>0.8</v>
      </c>
      <c r="N66" s="3">
        <v>0</v>
      </c>
      <c r="O66" s="3">
        <v>0.3</v>
      </c>
      <c r="P66" s="3">
        <v>0</v>
      </c>
      <c r="Q66" s="3">
        <v>0.3</v>
      </c>
      <c r="R66" s="3">
        <v>0</v>
      </c>
      <c r="S66" s="3">
        <v>0.05</v>
      </c>
      <c r="T66" s="3" t="s">
        <v>19</v>
      </c>
      <c r="U66" s="3" t="s">
        <v>19</v>
      </c>
      <c r="V66" s="3" t="s">
        <v>19</v>
      </c>
      <c r="W66" s="3" t="s">
        <v>19</v>
      </c>
      <c r="X66" s="3" t="s">
        <v>19</v>
      </c>
      <c r="Y66" s="3" t="s">
        <v>19</v>
      </c>
      <c r="Z66" s="3" t="s">
        <v>19</v>
      </c>
      <c r="AA66" s="3" t="s">
        <v>19</v>
      </c>
      <c r="AB66" s="3" t="s">
        <v>19</v>
      </c>
      <c r="AC66" s="3" t="s">
        <v>19</v>
      </c>
      <c r="AD66" s="3" t="s">
        <v>19</v>
      </c>
      <c r="AE66" s="3" t="s">
        <v>19</v>
      </c>
      <c r="AF66" s="3" t="s">
        <v>19</v>
      </c>
      <c r="AG66" s="3" t="s">
        <v>19</v>
      </c>
      <c r="AH66" s="19" t="s">
        <v>19</v>
      </c>
      <c r="AI66" s="19" t="s">
        <v>19</v>
      </c>
    </row>
    <row r="67" spans="1:35" x14ac:dyDescent="0.25">
      <c r="A67" s="21" t="s">
        <v>79</v>
      </c>
      <c r="B67" s="3">
        <v>0.12</v>
      </c>
      <c r="C67" s="3">
        <v>0.18</v>
      </c>
      <c r="D67" s="3">
        <v>0.17</v>
      </c>
      <c r="E67" s="3">
        <v>0.37</v>
      </c>
      <c r="F67" s="3">
        <v>0.9</v>
      </c>
      <c r="G67" s="3">
        <v>1.2</v>
      </c>
      <c r="H67" s="3">
        <v>0</v>
      </c>
      <c r="I67" s="3">
        <v>0.03</v>
      </c>
      <c r="J67" s="3">
        <v>0</v>
      </c>
      <c r="K67" s="3">
        <v>3.5000000000000003E-2</v>
      </c>
      <c r="L67" s="3">
        <v>0</v>
      </c>
      <c r="M67" s="3">
        <v>0.3</v>
      </c>
      <c r="N67" s="3">
        <v>0</v>
      </c>
      <c r="O67" s="3">
        <v>0.3</v>
      </c>
      <c r="P67" s="3">
        <v>0.15</v>
      </c>
      <c r="Q67" s="3">
        <v>0.3</v>
      </c>
      <c r="R67" s="3">
        <v>0.05</v>
      </c>
      <c r="S67" s="3">
        <v>0.12</v>
      </c>
      <c r="T67" s="3" t="s">
        <v>19</v>
      </c>
      <c r="U67" s="3" t="s">
        <v>19</v>
      </c>
      <c r="V67" s="3" t="s">
        <v>19</v>
      </c>
      <c r="W67" s="3" t="s">
        <v>19</v>
      </c>
      <c r="X67" s="3" t="s">
        <v>19</v>
      </c>
      <c r="Y67" s="3" t="s">
        <v>19</v>
      </c>
      <c r="Z67" s="3" t="s">
        <v>19</v>
      </c>
      <c r="AA67" s="3" t="s">
        <v>19</v>
      </c>
      <c r="AB67" s="3" t="s">
        <v>19</v>
      </c>
      <c r="AC67" s="3" t="s">
        <v>19</v>
      </c>
      <c r="AD67" s="3" t="s">
        <v>19</v>
      </c>
      <c r="AE67" s="3" t="s">
        <v>19</v>
      </c>
      <c r="AF67" s="3" t="s">
        <v>19</v>
      </c>
      <c r="AG67" s="3" t="s">
        <v>19</v>
      </c>
      <c r="AH67" s="19" t="s">
        <v>19</v>
      </c>
      <c r="AI67" s="19" t="s">
        <v>19</v>
      </c>
    </row>
    <row r="68" spans="1:35" x14ac:dyDescent="0.25">
      <c r="A68" s="21" t="s">
        <v>80</v>
      </c>
      <c r="B68" s="3">
        <v>0.12</v>
      </c>
      <c r="C68" s="3">
        <v>0.18</v>
      </c>
      <c r="D68" s="3">
        <v>0</v>
      </c>
      <c r="E68" s="3">
        <v>0.37</v>
      </c>
      <c r="F68" s="3">
        <v>0</v>
      </c>
      <c r="G68" s="3">
        <v>1.2</v>
      </c>
      <c r="H68" s="3">
        <v>0</v>
      </c>
      <c r="I68" s="3">
        <v>0.03</v>
      </c>
      <c r="J68" s="3">
        <v>0</v>
      </c>
      <c r="K68" s="3">
        <v>3.5000000000000003E-2</v>
      </c>
      <c r="L68" s="3">
        <v>0</v>
      </c>
      <c r="M68" s="3">
        <v>0.3</v>
      </c>
      <c r="N68" s="3">
        <v>0</v>
      </c>
      <c r="O68" s="3">
        <v>0.3</v>
      </c>
      <c r="P68" s="3">
        <v>0.15</v>
      </c>
      <c r="Q68" s="3">
        <v>0.3</v>
      </c>
      <c r="R68" s="3">
        <v>0.05</v>
      </c>
      <c r="S68" s="3">
        <v>0.12</v>
      </c>
      <c r="T68" s="3" t="s">
        <v>19</v>
      </c>
      <c r="U68" s="3" t="s">
        <v>19</v>
      </c>
      <c r="V68" s="3" t="s">
        <v>19</v>
      </c>
      <c r="W68" s="3" t="s">
        <v>19</v>
      </c>
      <c r="X68" s="3" t="s">
        <v>19</v>
      </c>
      <c r="Y68" s="3" t="s">
        <v>19</v>
      </c>
      <c r="Z68" s="3" t="s">
        <v>19</v>
      </c>
      <c r="AA68" s="3" t="s">
        <v>19</v>
      </c>
      <c r="AB68" s="3" t="s">
        <v>19</v>
      </c>
      <c r="AC68" s="3" t="s">
        <v>19</v>
      </c>
      <c r="AD68" s="3" t="s">
        <v>19</v>
      </c>
      <c r="AE68" s="3" t="s">
        <v>19</v>
      </c>
      <c r="AF68" s="3" t="s">
        <v>19</v>
      </c>
      <c r="AG68" s="3" t="s">
        <v>19</v>
      </c>
      <c r="AH68" s="19" t="s">
        <v>19</v>
      </c>
      <c r="AI68" s="19" t="s">
        <v>19</v>
      </c>
    </row>
    <row r="69" spans="1:35" x14ac:dyDescent="0.25">
      <c r="A69" s="21" t="s">
        <v>87</v>
      </c>
      <c r="B69" s="3">
        <v>0.12</v>
      </c>
      <c r="C69" s="3">
        <v>0.18</v>
      </c>
      <c r="D69" s="3">
        <v>0.17</v>
      </c>
      <c r="E69" s="3">
        <v>0.37</v>
      </c>
      <c r="F69" s="3">
        <v>1.2</v>
      </c>
      <c r="G69" s="3">
        <v>1.6</v>
      </c>
      <c r="H69" s="3">
        <v>0</v>
      </c>
      <c r="I69" s="3">
        <v>0.03</v>
      </c>
      <c r="J69" s="3">
        <v>0</v>
      </c>
      <c r="K69" s="3">
        <v>3.5000000000000003E-2</v>
      </c>
      <c r="L69" s="3">
        <v>0</v>
      </c>
      <c r="M69" s="3">
        <v>0.3</v>
      </c>
      <c r="N69" s="3">
        <v>0</v>
      </c>
      <c r="O69" s="3">
        <v>0.3</v>
      </c>
      <c r="P69" s="3">
        <v>0.2</v>
      </c>
      <c r="Q69" s="3">
        <v>0.4</v>
      </c>
      <c r="R69" s="3">
        <v>0.08</v>
      </c>
      <c r="S69" s="3">
        <v>0.15</v>
      </c>
      <c r="T69" s="3" t="s">
        <v>19</v>
      </c>
      <c r="U69" s="3" t="s">
        <v>19</v>
      </c>
      <c r="V69" s="3" t="s">
        <v>19</v>
      </c>
      <c r="W69" s="3" t="s">
        <v>19</v>
      </c>
      <c r="X69" s="3" t="s">
        <v>19</v>
      </c>
      <c r="Y69" s="3" t="s">
        <v>19</v>
      </c>
      <c r="Z69" s="3">
        <v>1.4999999999999999E-2</v>
      </c>
      <c r="AA69" s="3">
        <v>2.5000000000000001E-2</v>
      </c>
      <c r="AB69" s="3" t="s">
        <v>19</v>
      </c>
      <c r="AC69" s="3" t="s">
        <v>19</v>
      </c>
      <c r="AD69" s="3" t="s">
        <v>19</v>
      </c>
      <c r="AE69" s="3" t="s">
        <v>19</v>
      </c>
      <c r="AF69" s="3" t="s">
        <v>19</v>
      </c>
      <c r="AG69" s="3" t="s">
        <v>19</v>
      </c>
      <c r="AH69" s="19" t="s">
        <v>19</v>
      </c>
      <c r="AI69" s="19" t="s">
        <v>19</v>
      </c>
    </row>
    <row r="70" spans="1:35" x14ac:dyDescent="0.25">
      <c r="A70" s="21" t="s">
        <v>88</v>
      </c>
      <c r="B70" s="3">
        <v>0.12</v>
      </c>
      <c r="C70" s="3">
        <v>0.18</v>
      </c>
      <c r="D70" s="3">
        <v>0</v>
      </c>
      <c r="E70" s="3">
        <v>0.37</v>
      </c>
      <c r="F70" s="3">
        <v>0</v>
      </c>
      <c r="G70" s="3">
        <v>1.6</v>
      </c>
      <c r="H70" s="3">
        <v>0</v>
      </c>
      <c r="I70" s="3">
        <v>0.03</v>
      </c>
      <c r="J70" s="3">
        <v>0</v>
      </c>
      <c r="K70" s="3">
        <v>3.5000000000000003E-2</v>
      </c>
      <c r="L70" s="3">
        <v>0</v>
      </c>
      <c r="M70" s="3">
        <v>0.3</v>
      </c>
      <c r="N70" s="3">
        <v>0</v>
      </c>
      <c r="O70" s="3">
        <v>0.3</v>
      </c>
      <c r="P70" s="3">
        <v>0.2</v>
      </c>
      <c r="Q70" s="3">
        <v>0.4</v>
      </c>
      <c r="R70" s="3">
        <v>0.08</v>
      </c>
      <c r="S70" s="3">
        <v>0.15</v>
      </c>
      <c r="T70" s="3" t="s">
        <v>19</v>
      </c>
      <c r="U70" s="3" t="s">
        <v>19</v>
      </c>
      <c r="V70" s="3" t="s">
        <v>19</v>
      </c>
      <c r="W70" s="3" t="s">
        <v>19</v>
      </c>
      <c r="X70" s="3" t="s">
        <v>19</v>
      </c>
      <c r="Y70" s="3" t="s">
        <v>19</v>
      </c>
      <c r="Z70" s="3">
        <v>1.4999999999999999E-2</v>
      </c>
      <c r="AA70" s="3">
        <v>2.5000000000000001E-2</v>
      </c>
      <c r="AB70" s="3" t="s">
        <v>19</v>
      </c>
      <c r="AC70" s="3" t="s">
        <v>19</v>
      </c>
      <c r="AD70" s="3" t="s">
        <v>19</v>
      </c>
      <c r="AE70" s="3" t="s">
        <v>19</v>
      </c>
      <c r="AF70" s="3" t="s">
        <v>19</v>
      </c>
      <c r="AG70" s="3" t="s">
        <v>19</v>
      </c>
      <c r="AH70" s="19" t="s">
        <v>19</v>
      </c>
      <c r="AI70" s="19" t="s">
        <v>19</v>
      </c>
    </row>
    <row r="71" spans="1:35" x14ac:dyDescent="0.25">
      <c r="A71" s="21" t="s">
        <v>81</v>
      </c>
      <c r="B71" s="3">
        <v>0.12</v>
      </c>
      <c r="C71" s="3">
        <v>0.18</v>
      </c>
      <c r="D71" s="3">
        <v>0.4</v>
      </c>
      <c r="E71" s="3">
        <v>0.7</v>
      </c>
      <c r="F71" s="3">
        <v>0.4</v>
      </c>
      <c r="G71" s="3">
        <v>0.7</v>
      </c>
      <c r="H71" s="3">
        <v>0</v>
      </c>
      <c r="I71" s="3">
        <v>0.03</v>
      </c>
      <c r="J71" s="3">
        <v>0</v>
      </c>
      <c r="K71" s="3">
        <v>3.5000000000000003E-2</v>
      </c>
      <c r="L71" s="3">
        <v>0.9</v>
      </c>
      <c r="M71" s="3">
        <v>0.9</v>
      </c>
      <c r="N71" s="3">
        <v>0.3</v>
      </c>
      <c r="O71" s="3">
        <v>0.6</v>
      </c>
      <c r="P71" s="3">
        <v>0.2</v>
      </c>
      <c r="Q71" s="3">
        <v>0.4</v>
      </c>
      <c r="R71" s="3">
        <v>0</v>
      </c>
      <c r="S71" s="3">
        <v>0.12</v>
      </c>
      <c r="T71" s="3" t="s">
        <v>19</v>
      </c>
      <c r="U71" s="3" t="s">
        <v>19</v>
      </c>
      <c r="V71" s="3" t="s">
        <v>19</v>
      </c>
      <c r="W71" s="3" t="s">
        <v>19</v>
      </c>
      <c r="X71" s="3" t="s">
        <v>19</v>
      </c>
      <c r="Y71" s="3" t="s">
        <v>19</v>
      </c>
      <c r="Z71" s="3" t="s">
        <v>19</v>
      </c>
      <c r="AA71" s="3" t="s">
        <v>19</v>
      </c>
      <c r="AB71" s="3" t="s">
        <v>19</v>
      </c>
      <c r="AC71" s="3" t="s">
        <v>19</v>
      </c>
      <c r="AD71" s="3" t="s">
        <v>19</v>
      </c>
      <c r="AE71" s="3" t="s">
        <v>19</v>
      </c>
      <c r="AF71" s="3" t="s">
        <v>19</v>
      </c>
      <c r="AG71" s="3" t="s">
        <v>19</v>
      </c>
      <c r="AH71" s="19" t="s">
        <v>19</v>
      </c>
      <c r="AI71" s="19" t="s">
        <v>19</v>
      </c>
    </row>
    <row r="72" spans="1:35" x14ac:dyDescent="0.25">
      <c r="A72" s="21" t="s">
        <v>82</v>
      </c>
      <c r="B72" s="3">
        <v>0.12</v>
      </c>
      <c r="C72" s="3">
        <v>0.18</v>
      </c>
      <c r="D72" s="3">
        <v>0.4</v>
      </c>
      <c r="E72" s="3">
        <v>0.7</v>
      </c>
      <c r="F72" s="3">
        <v>1.3</v>
      </c>
      <c r="G72" s="3">
        <v>1.7</v>
      </c>
      <c r="H72" s="3">
        <v>0</v>
      </c>
      <c r="I72" s="3">
        <v>0.03</v>
      </c>
      <c r="J72" s="3">
        <v>0</v>
      </c>
      <c r="K72" s="3">
        <v>3.5000000000000003E-2</v>
      </c>
      <c r="L72" s="3">
        <v>0</v>
      </c>
      <c r="M72" s="3">
        <v>0.3</v>
      </c>
      <c r="N72" s="3">
        <v>0</v>
      </c>
      <c r="O72" s="3">
        <v>0.3</v>
      </c>
      <c r="P72" s="3">
        <v>0.15</v>
      </c>
      <c r="Q72" s="3">
        <v>0.3</v>
      </c>
      <c r="R72" s="3">
        <v>0.05</v>
      </c>
      <c r="S72" s="3">
        <v>0.12</v>
      </c>
      <c r="T72" s="3" t="s">
        <v>19</v>
      </c>
      <c r="U72" s="3" t="s">
        <v>19</v>
      </c>
      <c r="V72" s="3" t="s">
        <v>19</v>
      </c>
      <c r="W72" s="3" t="s">
        <v>19</v>
      </c>
      <c r="X72" s="3" t="s">
        <v>19</v>
      </c>
      <c r="Y72" s="3" t="s">
        <v>19</v>
      </c>
      <c r="Z72" s="3" t="s">
        <v>19</v>
      </c>
      <c r="AA72" s="3" t="s">
        <v>19</v>
      </c>
      <c r="AB72" s="3" t="s">
        <v>19</v>
      </c>
      <c r="AC72" s="3" t="s">
        <v>19</v>
      </c>
      <c r="AD72" s="3" t="s">
        <v>19</v>
      </c>
      <c r="AE72" s="3" t="s">
        <v>19</v>
      </c>
      <c r="AF72" s="3" t="s">
        <v>19</v>
      </c>
      <c r="AG72" s="3" t="s">
        <v>19</v>
      </c>
      <c r="AH72" s="19" t="s">
        <v>19</v>
      </c>
      <c r="AI72" s="19" t="s">
        <v>19</v>
      </c>
    </row>
    <row r="73" spans="1:35" x14ac:dyDescent="0.25">
      <c r="A73" s="21" t="s">
        <v>83</v>
      </c>
      <c r="B73" s="3">
        <v>0.12</v>
      </c>
      <c r="C73" s="3">
        <v>0.18</v>
      </c>
      <c r="D73" s="3">
        <v>0</v>
      </c>
      <c r="E73" s="3">
        <v>0.7</v>
      </c>
      <c r="F73" s="3">
        <v>0</v>
      </c>
      <c r="G73" s="3">
        <v>1.7</v>
      </c>
      <c r="H73" s="3">
        <v>0</v>
      </c>
      <c r="I73" s="3">
        <v>0.03</v>
      </c>
      <c r="J73" s="3">
        <v>0</v>
      </c>
      <c r="K73" s="3">
        <v>3.5000000000000003E-2</v>
      </c>
      <c r="L73" s="3">
        <v>0</v>
      </c>
      <c r="M73" s="3">
        <v>0.3</v>
      </c>
      <c r="N73" s="3">
        <v>0</v>
      </c>
      <c r="O73" s="3">
        <v>0.3</v>
      </c>
      <c r="P73" s="3">
        <v>0.15</v>
      </c>
      <c r="Q73" s="3">
        <v>0.3</v>
      </c>
      <c r="R73" s="3">
        <v>0.05</v>
      </c>
      <c r="S73" s="3">
        <v>0.12</v>
      </c>
      <c r="T73" s="3" t="s">
        <v>19</v>
      </c>
      <c r="U73" s="3" t="s">
        <v>19</v>
      </c>
      <c r="V73" s="3" t="s">
        <v>19</v>
      </c>
      <c r="W73" s="3" t="s">
        <v>19</v>
      </c>
      <c r="X73" s="3" t="s">
        <v>19</v>
      </c>
      <c r="Y73" s="3" t="s">
        <v>19</v>
      </c>
      <c r="Z73" s="3" t="s">
        <v>19</v>
      </c>
      <c r="AA73" s="3" t="s">
        <v>19</v>
      </c>
      <c r="AB73" s="3" t="s">
        <v>19</v>
      </c>
      <c r="AC73" s="3" t="s">
        <v>19</v>
      </c>
      <c r="AD73" s="3" t="s">
        <v>19</v>
      </c>
      <c r="AE73" s="3" t="s">
        <v>19</v>
      </c>
      <c r="AF73" s="3" t="s">
        <v>19</v>
      </c>
      <c r="AG73" s="3" t="s">
        <v>19</v>
      </c>
      <c r="AH73" s="19" t="s">
        <v>19</v>
      </c>
      <c r="AI73" s="19" t="s">
        <v>19</v>
      </c>
    </row>
    <row r="74" spans="1:35" x14ac:dyDescent="0.25">
      <c r="A74" s="21" t="s">
        <v>84</v>
      </c>
      <c r="B74" s="3">
        <v>0.14000000000000001</v>
      </c>
      <c r="C74" s="3">
        <v>0.2</v>
      </c>
      <c r="D74" s="3">
        <v>0.3</v>
      </c>
      <c r="E74" s="3">
        <v>0.6</v>
      </c>
      <c r="F74" s="3">
        <v>1.3</v>
      </c>
      <c r="G74" s="3">
        <v>1.7</v>
      </c>
      <c r="H74" s="3">
        <v>0</v>
      </c>
      <c r="I74" s="3">
        <v>0.03</v>
      </c>
      <c r="J74" s="3">
        <v>0</v>
      </c>
      <c r="K74" s="3">
        <v>3.5000000000000003E-2</v>
      </c>
      <c r="L74" s="3">
        <v>0</v>
      </c>
      <c r="M74" s="3">
        <v>0.4</v>
      </c>
      <c r="N74" s="3">
        <v>0</v>
      </c>
      <c r="O74" s="3">
        <v>0.3</v>
      </c>
      <c r="P74" s="3">
        <v>0</v>
      </c>
      <c r="Q74" s="3">
        <v>0.3</v>
      </c>
      <c r="R74" s="3">
        <v>0.08</v>
      </c>
      <c r="S74" s="3">
        <v>0.14000000000000001</v>
      </c>
      <c r="T74" s="3" t="s">
        <v>19</v>
      </c>
      <c r="U74" s="3" t="s">
        <v>19</v>
      </c>
      <c r="V74" s="3" t="s">
        <v>19</v>
      </c>
      <c r="W74" s="3" t="s">
        <v>19</v>
      </c>
      <c r="X74" s="3" t="s">
        <v>19</v>
      </c>
      <c r="Y74" s="3" t="s">
        <v>19</v>
      </c>
      <c r="Z74" s="3">
        <v>1.4999999999999999E-2</v>
      </c>
      <c r="AA74" s="3">
        <v>2.5000000000000001E-2</v>
      </c>
      <c r="AB74" s="3" t="s">
        <v>19</v>
      </c>
      <c r="AC74" s="3" t="s">
        <v>19</v>
      </c>
      <c r="AD74" s="3" t="s">
        <v>19</v>
      </c>
      <c r="AE74" s="3" t="s">
        <v>19</v>
      </c>
      <c r="AF74" s="3" t="s">
        <v>19</v>
      </c>
      <c r="AG74" s="3" t="s">
        <v>19</v>
      </c>
      <c r="AH74" s="19" t="s">
        <v>19</v>
      </c>
      <c r="AI74" s="19" t="s">
        <v>19</v>
      </c>
    </row>
    <row r="75" spans="1:35" x14ac:dyDescent="0.25">
      <c r="A75" s="21" t="s">
        <v>85</v>
      </c>
      <c r="B75" s="3">
        <v>0.14000000000000001</v>
      </c>
      <c r="C75" s="3">
        <v>0.2</v>
      </c>
      <c r="D75" s="3">
        <v>0</v>
      </c>
      <c r="E75" s="3">
        <v>0.6</v>
      </c>
      <c r="F75" s="3">
        <v>0</v>
      </c>
      <c r="G75" s="3">
        <v>1.7</v>
      </c>
      <c r="H75" s="3">
        <v>0</v>
      </c>
      <c r="I75" s="3">
        <v>0.03</v>
      </c>
      <c r="J75" s="3">
        <v>0</v>
      </c>
      <c r="K75" s="3">
        <v>3.5000000000000003E-2</v>
      </c>
      <c r="L75" s="3">
        <v>0</v>
      </c>
      <c r="M75" s="3">
        <v>0.4</v>
      </c>
      <c r="N75" s="3">
        <v>0</v>
      </c>
      <c r="O75" s="3">
        <v>0.3</v>
      </c>
      <c r="P75" s="3">
        <v>0</v>
      </c>
      <c r="Q75" s="3">
        <v>0.3</v>
      </c>
      <c r="R75" s="3">
        <v>0.08</v>
      </c>
      <c r="S75" s="3">
        <v>0.14000000000000001</v>
      </c>
      <c r="T75" s="3" t="s">
        <v>19</v>
      </c>
      <c r="U75" s="3" t="s">
        <v>19</v>
      </c>
      <c r="V75" s="3" t="s">
        <v>19</v>
      </c>
      <c r="W75" s="3" t="s">
        <v>19</v>
      </c>
      <c r="X75" s="3" t="s">
        <v>19</v>
      </c>
      <c r="Y75" s="3" t="s">
        <v>19</v>
      </c>
      <c r="Z75" s="3">
        <v>1.4999999999999999E-2</v>
      </c>
      <c r="AA75" s="3">
        <v>2.5000000000000001E-2</v>
      </c>
      <c r="AB75" s="3" t="s">
        <v>19</v>
      </c>
      <c r="AC75" s="3" t="s">
        <v>19</v>
      </c>
      <c r="AD75" s="3" t="s">
        <v>19</v>
      </c>
      <c r="AE75" s="3" t="s">
        <v>19</v>
      </c>
      <c r="AF75" s="3" t="s">
        <v>19</v>
      </c>
      <c r="AG75" s="3" t="s">
        <v>19</v>
      </c>
      <c r="AH75" s="19" t="s">
        <v>19</v>
      </c>
      <c r="AI75" s="19" t="s">
        <v>19</v>
      </c>
    </row>
    <row r="76" spans="1:35" x14ac:dyDescent="0.25">
      <c r="A76" s="21" t="s">
        <v>86</v>
      </c>
      <c r="B76" s="3">
        <v>0.14000000000000001</v>
      </c>
      <c r="C76" s="3">
        <v>0.2</v>
      </c>
      <c r="D76" s="3">
        <v>0.3</v>
      </c>
      <c r="E76" s="3">
        <v>0.6</v>
      </c>
      <c r="F76" s="3">
        <v>1.3</v>
      </c>
      <c r="G76" s="3">
        <v>1.7</v>
      </c>
      <c r="H76" s="3">
        <v>0</v>
      </c>
      <c r="I76" s="3">
        <v>0.03</v>
      </c>
      <c r="J76" s="3">
        <v>0</v>
      </c>
      <c r="K76" s="3">
        <v>3.5000000000000003E-2</v>
      </c>
      <c r="L76" s="3">
        <v>0</v>
      </c>
      <c r="M76" s="3">
        <v>0.4</v>
      </c>
      <c r="N76" s="3">
        <v>0</v>
      </c>
      <c r="O76" s="3">
        <v>0.3</v>
      </c>
      <c r="P76" s="3">
        <v>0.15</v>
      </c>
      <c r="Q76" s="3">
        <v>0.3</v>
      </c>
      <c r="R76" s="3">
        <v>0.08</v>
      </c>
      <c r="S76" s="3">
        <v>0.14000000000000001</v>
      </c>
      <c r="T76" s="3" t="s">
        <v>19</v>
      </c>
      <c r="U76" s="3" t="s">
        <v>19</v>
      </c>
      <c r="V76" s="3" t="s">
        <v>19</v>
      </c>
      <c r="W76" s="3" t="s">
        <v>19</v>
      </c>
      <c r="X76" s="3" t="s">
        <v>19</v>
      </c>
      <c r="Y76" s="3" t="s">
        <v>19</v>
      </c>
      <c r="Z76" s="3">
        <v>1.4999999999999999E-2</v>
      </c>
      <c r="AA76" s="3">
        <v>2.5000000000000001E-2</v>
      </c>
      <c r="AB76" s="3" t="s">
        <v>19</v>
      </c>
      <c r="AC76" s="3" t="s">
        <v>19</v>
      </c>
      <c r="AD76" s="3" t="s">
        <v>19</v>
      </c>
      <c r="AE76" s="3" t="s">
        <v>19</v>
      </c>
      <c r="AF76" s="3" t="s">
        <v>19</v>
      </c>
      <c r="AG76" s="3" t="s">
        <v>19</v>
      </c>
      <c r="AH76" s="19" t="s">
        <v>19</v>
      </c>
      <c r="AI76" s="19" t="s">
        <v>19</v>
      </c>
    </row>
    <row r="77" spans="1:35" x14ac:dyDescent="0.25">
      <c r="A77" s="21" t="s">
        <v>89</v>
      </c>
      <c r="B77" s="3">
        <v>0.14000000000000001</v>
      </c>
      <c r="C77" s="3">
        <v>0.2</v>
      </c>
      <c r="D77" s="3">
        <v>0</v>
      </c>
      <c r="E77" s="3">
        <v>0.6</v>
      </c>
      <c r="F77" s="3">
        <v>0</v>
      </c>
      <c r="G77" s="3">
        <v>1.7</v>
      </c>
      <c r="H77" s="3">
        <v>0</v>
      </c>
      <c r="I77" s="3">
        <v>0.03</v>
      </c>
      <c r="J77" s="3">
        <v>0</v>
      </c>
      <c r="K77" s="3">
        <v>3.5000000000000003E-2</v>
      </c>
      <c r="L77" s="3">
        <v>0</v>
      </c>
      <c r="M77" s="3">
        <v>0.4</v>
      </c>
      <c r="N77" s="3">
        <v>0</v>
      </c>
      <c r="O77" s="3">
        <v>0.3</v>
      </c>
      <c r="P77" s="3">
        <v>0.15</v>
      </c>
      <c r="Q77" s="3">
        <v>0.3</v>
      </c>
      <c r="R77" s="3">
        <v>0.08</v>
      </c>
      <c r="S77" s="3">
        <v>0.14000000000000001</v>
      </c>
      <c r="T77" s="3" t="s">
        <v>19</v>
      </c>
      <c r="U77" s="3" t="s">
        <v>19</v>
      </c>
      <c r="V77" s="3" t="s">
        <v>19</v>
      </c>
      <c r="W77" s="3" t="s">
        <v>19</v>
      </c>
      <c r="X77" s="3" t="s">
        <v>19</v>
      </c>
      <c r="Y77" s="3" t="s">
        <v>19</v>
      </c>
      <c r="Z77" s="3">
        <v>1.4999999999999999E-2</v>
      </c>
      <c r="AA77" s="3">
        <v>2.5000000000000001E-2</v>
      </c>
      <c r="AB77" s="3" t="s">
        <v>19</v>
      </c>
      <c r="AC77" s="3" t="s">
        <v>19</v>
      </c>
      <c r="AD77" s="3" t="s">
        <v>19</v>
      </c>
      <c r="AE77" s="3" t="s">
        <v>19</v>
      </c>
      <c r="AF77" s="3" t="s">
        <v>19</v>
      </c>
      <c r="AG77" s="3" t="s">
        <v>19</v>
      </c>
      <c r="AH77" s="19" t="s">
        <v>19</v>
      </c>
      <c r="AI77" s="19" t="s">
        <v>19</v>
      </c>
    </row>
    <row r="78" spans="1:35" x14ac:dyDescent="0.25">
      <c r="A78" s="21" t="s">
        <v>90</v>
      </c>
      <c r="B78" s="3">
        <v>0.14000000000000001</v>
      </c>
      <c r="C78" s="3">
        <v>0.22</v>
      </c>
      <c r="D78" s="3">
        <v>0</v>
      </c>
      <c r="E78" s="3">
        <v>0.17</v>
      </c>
      <c r="F78" s="3">
        <v>1.3</v>
      </c>
      <c r="G78" s="3">
        <v>1.7</v>
      </c>
      <c r="H78" s="3">
        <v>0</v>
      </c>
      <c r="I78" s="3">
        <v>0.03</v>
      </c>
      <c r="J78" s="3">
        <v>0</v>
      </c>
      <c r="K78" s="3">
        <v>3.5000000000000003E-2</v>
      </c>
      <c r="L78" s="3">
        <v>0</v>
      </c>
      <c r="M78" s="3">
        <v>0.3</v>
      </c>
      <c r="N78" s="3">
        <v>0</v>
      </c>
      <c r="O78" s="3">
        <v>0.3</v>
      </c>
      <c r="P78" s="3">
        <v>0.15</v>
      </c>
      <c r="Q78" s="3">
        <v>0.3</v>
      </c>
      <c r="R78" s="3">
        <v>0.08</v>
      </c>
      <c r="S78" s="3">
        <v>0.15</v>
      </c>
      <c r="T78" s="3" t="s">
        <v>19</v>
      </c>
      <c r="U78" s="3" t="s">
        <v>19</v>
      </c>
      <c r="V78" s="3" t="s">
        <v>19</v>
      </c>
      <c r="W78" s="3" t="s">
        <v>19</v>
      </c>
      <c r="X78" s="3" t="s">
        <v>19</v>
      </c>
      <c r="Y78" s="3" t="s">
        <v>19</v>
      </c>
      <c r="Z78" s="3">
        <v>1.4999999999999999E-2</v>
      </c>
      <c r="AA78" s="3">
        <v>0.03</v>
      </c>
      <c r="AB78" s="3" t="s">
        <v>19</v>
      </c>
      <c r="AC78" s="3" t="s">
        <v>19</v>
      </c>
      <c r="AD78" s="3" t="s">
        <v>19</v>
      </c>
      <c r="AE78" s="3" t="s">
        <v>19</v>
      </c>
      <c r="AF78" s="3" t="s">
        <v>19</v>
      </c>
      <c r="AG78" s="3" t="s">
        <v>19</v>
      </c>
      <c r="AH78" s="19" t="s">
        <v>19</v>
      </c>
      <c r="AI78" s="19" t="s">
        <v>19</v>
      </c>
    </row>
    <row r="79" spans="1:35" x14ac:dyDescent="0.25">
      <c r="A79" s="21" t="s">
        <v>91</v>
      </c>
      <c r="B79" s="3">
        <v>0.14000000000000001</v>
      </c>
      <c r="C79" s="3">
        <v>0.22</v>
      </c>
      <c r="D79" s="3">
        <v>0</v>
      </c>
      <c r="E79" s="3">
        <v>0.17</v>
      </c>
      <c r="F79" s="3">
        <v>0</v>
      </c>
      <c r="G79" s="3">
        <v>1.7</v>
      </c>
      <c r="H79" s="3">
        <v>0</v>
      </c>
      <c r="I79" s="3">
        <v>0.03</v>
      </c>
      <c r="J79" s="3">
        <v>0</v>
      </c>
      <c r="K79" s="3">
        <v>3.5000000000000003E-2</v>
      </c>
      <c r="L79" s="3">
        <v>0</v>
      </c>
      <c r="M79" s="3">
        <v>0.3</v>
      </c>
      <c r="N79" s="3">
        <v>0</v>
      </c>
      <c r="O79" s="3">
        <v>0.3</v>
      </c>
      <c r="P79" s="3">
        <v>0.15</v>
      </c>
      <c r="Q79" s="3">
        <v>0.3</v>
      </c>
      <c r="R79" s="3">
        <v>0.08</v>
      </c>
      <c r="S79" s="3">
        <v>0.15</v>
      </c>
      <c r="T79" s="3" t="s">
        <v>19</v>
      </c>
      <c r="U79" s="3" t="s">
        <v>19</v>
      </c>
      <c r="V79" s="3" t="s">
        <v>19</v>
      </c>
      <c r="W79" s="3" t="s">
        <v>19</v>
      </c>
      <c r="X79" s="3" t="s">
        <v>19</v>
      </c>
      <c r="Y79" s="3" t="s">
        <v>19</v>
      </c>
      <c r="Z79" s="3">
        <v>1.4999999999999999E-2</v>
      </c>
      <c r="AA79" s="3">
        <v>0.03</v>
      </c>
      <c r="AB79" s="3" t="s">
        <v>19</v>
      </c>
      <c r="AC79" s="3" t="s">
        <v>19</v>
      </c>
      <c r="AD79" s="3" t="s">
        <v>19</v>
      </c>
      <c r="AE79" s="3" t="s">
        <v>19</v>
      </c>
      <c r="AF79" s="3" t="s">
        <v>19</v>
      </c>
      <c r="AG79" s="3" t="s">
        <v>19</v>
      </c>
      <c r="AH79" s="19" t="s">
        <v>19</v>
      </c>
      <c r="AI79" s="19" t="s">
        <v>19</v>
      </c>
    </row>
    <row r="80" spans="1:35" x14ac:dyDescent="0.25">
      <c r="A80" s="21" t="s">
        <v>92</v>
      </c>
      <c r="B80" s="3">
        <v>0</v>
      </c>
      <c r="C80" s="3">
        <v>0.22</v>
      </c>
      <c r="D80" s="3">
        <v>0.17</v>
      </c>
      <c r="E80" s="3">
        <v>0.37</v>
      </c>
      <c r="F80" s="3">
        <v>0</v>
      </c>
      <c r="G80" s="3">
        <v>0.65</v>
      </c>
      <c r="H80" s="3">
        <v>0</v>
      </c>
      <c r="I80" s="3">
        <v>0.03</v>
      </c>
      <c r="J80" s="3">
        <v>0</v>
      </c>
      <c r="K80" s="3">
        <v>3.5000000000000003E-2</v>
      </c>
      <c r="L80" s="3">
        <v>0</v>
      </c>
      <c r="M80" s="3">
        <v>0.3</v>
      </c>
      <c r="N80" s="3">
        <v>0</v>
      </c>
      <c r="O80" s="3">
        <v>0.3</v>
      </c>
      <c r="P80" s="3">
        <v>0</v>
      </c>
      <c r="Q80" s="3">
        <v>0.3</v>
      </c>
      <c r="R80" s="3">
        <v>0.08</v>
      </c>
      <c r="S80" s="3">
        <v>0.15</v>
      </c>
      <c r="T80" s="3">
        <v>0.02</v>
      </c>
      <c r="U80" s="3">
        <v>0.05</v>
      </c>
      <c r="V80" s="3">
        <v>0</v>
      </c>
      <c r="W80" s="3">
        <v>0.03</v>
      </c>
      <c r="X80" s="3">
        <v>0</v>
      </c>
      <c r="Y80" s="3">
        <v>0.04</v>
      </c>
      <c r="Z80" s="3" t="s">
        <v>19</v>
      </c>
      <c r="AA80" s="3" t="s">
        <v>19</v>
      </c>
      <c r="AB80" s="3" t="s">
        <v>19</v>
      </c>
      <c r="AC80" s="3" t="s">
        <v>19</v>
      </c>
      <c r="AD80" s="3" t="s">
        <v>19</v>
      </c>
      <c r="AE80" s="3" t="s">
        <v>19</v>
      </c>
      <c r="AF80" s="3" t="s">
        <v>19</v>
      </c>
      <c r="AG80" s="3" t="s">
        <v>19</v>
      </c>
      <c r="AH80" s="19" t="s">
        <v>19</v>
      </c>
      <c r="AI80" s="19" t="s">
        <v>19</v>
      </c>
    </row>
    <row r="81" spans="1:35" x14ac:dyDescent="0.25">
      <c r="A81" s="23" t="s">
        <v>102</v>
      </c>
      <c r="B81" s="19">
        <v>0.12</v>
      </c>
      <c r="C81" s="19">
        <v>0.2</v>
      </c>
      <c r="D81" s="19">
        <v>0.2</v>
      </c>
      <c r="E81" s="19">
        <v>0.52</v>
      </c>
      <c r="F81" s="19">
        <v>0.45</v>
      </c>
      <c r="G81" s="19">
        <v>0.9</v>
      </c>
      <c r="H81" s="19" t="s">
        <v>19</v>
      </c>
      <c r="I81" s="19" t="s">
        <v>19</v>
      </c>
      <c r="J81" s="19" t="s">
        <v>19</v>
      </c>
      <c r="K81" s="19" t="s">
        <v>19</v>
      </c>
      <c r="L81" s="19" t="s">
        <v>19</v>
      </c>
      <c r="M81" s="19" t="s">
        <v>19</v>
      </c>
      <c r="N81" s="19" t="s">
        <v>19</v>
      </c>
      <c r="O81" s="19" t="s">
        <v>19</v>
      </c>
      <c r="P81" s="19" t="s">
        <v>19</v>
      </c>
      <c r="Q81" s="19" t="s">
        <v>19</v>
      </c>
      <c r="R81" s="19" t="s">
        <v>19</v>
      </c>
      <c r="S81" s="19" t="s">
        <v>19</v>
      </c>
      <c r="T81" s="19" t="s">
        <v>19</v>
      </c>
      <c r="U81" s="19" t="s">
        <v>19</v>
      </c>
      <c r="V81" s="19" t="s">
        <v>19</v>
      </c>
      <c r="W81" s="19" t="s">
        <v>19</v>
      </c>
      <c r="X81" s="19" t="s">
        <v>19</v>
      </c>
      <c r="Y81" s="19" t="s">
        <v>19</v>
      </c>
      <c r="Z81" s="19" t="s">
        <v>19</v>
      </c>
      <c r="AA81" s="19" t="s">
        <v>19</v>
      </c>
      <c r="AB81" s="19" t="s">
        <v>19</v>
      </c>
      <c r="AC81" s="19" t="s">
        <v>19</v>
      </c>
      <c r="AD81" s="19" t="s">
        <v>19</v>
      </c>
      <c r="AE81" s="19" t="s">
        <v>19</v>
      </c>
      <c r="AF81" s="19" t="s">
        <v>19</v>
      </c>
      <c r="AG81" s="19" t="s">
        <v>19</v>
      </c>
      <c r="AH81" s="19" t="s">
        <v>19</v>
      </c>
      <c r="AI81" s="19" t="s">
        <v>19</v>
      </c>
    </row>
    <row r="82" spans="1:35" x14ac:dyDescent="0.25">
      <c r="A82" s="23" t="s">
        <v>103</v>
      </c>
      <c r="B82" s="19">
        <v>0.17</v>
      </c>
      <c r="C82" s="19">
        <v>0.25</v>
      </c>
      <c r="D82" s="19">
        <v>0.2</v>
      </c>
      <c r="E82" s="19">
        <v>0.52</v>
      </c>
      <c r="F82" s="19">
        <v>0.45</v>
      </c>
      <c r="G82" s="19">
        <v>0.9</v>
      </c>
      <c r="H82" s="19" t="s">
        <v>19</v>
      </c>
      <c r="I82" s="19" t="s">
        <v>19</v>
      </c>
      <c r="J82" s="19" t="s">
        <v>19</v>
      </c>
      <c r="K82" s="19" t="s">
        <v>19</v>
      </c>
      <c r="L82" s="19" t="s">
        <v>19</v>
      </c>
      <c r="M82" s="19" t="s">
        <v>19</v>
      </c>
      <c r="N82" s="19" t="s">
        <v>19</v>
      </c>
      <c r="O82" s="19" t="s">
        <v>19</v>
      </c>
      <c r="P82" s="19" t="s">
        <v>19</v>
      </c>
      <c r="Q82" s="19" t="s">
        <v>19</v>
      </c>
      <c r="R82" s="19" t="s">
        <v>19</v>
      </c>
      <c r="S82" s="19" t="s">
        <v>19</v>
      </c>
      <c r="T82" s="19" t="s">
        <v>19</v>
      </c>
      <c r="U82" s="19" t="s">
        <v>19</v>
      </c>
      <c r="V82" s="19" t="s">
        <v>19</v>
      </c>
      <c r="W82" s="19" t="s">
        <v>19</v>
      </c>
      <c r="X82" s="19" t="s">
        <v>19</v>
      </c>
      <c r="Y82" s="19" t="s">
        <v>19</v>
      </c>
      <c r="Z82" s="19" t="s">
        <v>19</v>
      </c>
      <c r="AA82" s="19" t="s">
        <v>19</v>
      </c>
      <c r="AB82" s="19" t="s">
        <v>19</v>
      </c>
      <c r="AC82" s="19" t="s">
        <v>19</v>
      </c>
      <c r="AD82" s="19" t="s">
        <v>19</v>
      </c>
      <c r="AE82" s="19" t="s">
        <v>19</v>
      </c>
      <c r="AF82" s="19" t="s">
        <v>19</v>
      </c>
      <c r="AG82" s="19" t="s">
        <v>19</v>
      </c>
      <c r="AH82" s="19" t="s">
        <v>19</v>
      </c>
      <c r="AI82" s="19" t="s">
        <v>19</v>
      </c>
    </row>
    <row r="83" spans="1:35" x14ac:dyDescent="0.25">
      <c r="A83" s="23" t="s">
        <v>104</v>
      </c>
      <c r="B83" s="19">
        <v>0.22</v>
      </c>
      <c r="C83" s="19">
        <v>0.3</v>
      </c>
      <c r="D83" s="19">
        <v>0.2</v>
      </c>
      <c r="E83" s="19">
        <v>0.52</v>
      </c>
      <c r="F83" s="19">
        <v>0.45</v>
      </c>
      <c r="G83" s="19">
        <v>0.9</v>
      </c>
      <c r="H83" s="19" t="s">
        <v>19</v>
      </c>
      <c r="I83" s="19" t="s">
        <v>19</v>
      </c>
      <c r="J83" s="19" t="s">
        <v>19</v>
      </c>
      <c r="K83" s="19" t="s">
        <v>19</v>
      </c>
      <c r="L83" s="19" t="s">
        <v>19</v>
      </c>
      <c r="M83" s="19" t="s">
        <v>19</v>
      </c>
      <c r="N83" s="19" t="s">
        <v>19</v>
      </c>
      <c r="O83" s="19" t="s">
        <v>19</v>
      </c>
      <c r="P83" s="19" t="s">
        <v>19</v>
      </c>
      <c r="Q83" s="19" t="s">
        <v>19</v>
      </c>
      <c r="R83" s="19" t="s">
        <v>19</v>
      </c>
      <c r="S83" s="19" t="s">
        <v>19</v>
      </c>
      <c r="T83" s="19" t="s">
        <v>19</v>
      </c>
      <c r="U83" s="19" t="s">
        <v>19</v>
      </c>
      <c r="V83" s="19" t="s">
        <v>19</v>
      </c>
      <c r="W83" s="19" t="s">
        <v>19</v>
      </c>
      <c r="X83" s="19" t="s">
        <v>19</v>
      </c>
      <c r="Y83" s="19" t="s">
        <v>19</v>
      </c>
      <c r="Z83" s="19" t="s">
        <v>19</v>
      </c>
      <c r="AA83" s="19" t="s">
        <v>19</v>
      </c>
      <c r="AB83" s="19" t="s">
        <v>19</v>
      </c>
      <c r="AC83" s="19" t="s">
        <v>19</v>
      </c>
      <c r="AD83" s="19" t="s">
        <v>19</v>
      </c>
      <c r="AE83" s="19" t="s">
        <v>19</v>
      </c>
      <c r="AF83" s="19" t="s">
        <v>19</v>
      </c>
      <c r="AG83" s="19" t="s">
        <v>19</v>
      </c>
      <c r="AH83" s="19" t="s">
        <v>19</v>
      </c>
      <c r="AI83" s="19" t="s">
        <v>19</v>
      </c>
    </row>
    <row r="84" spans="1:35" x14ac:dyDescent="0.25">
      <c r="A84" s="23" t="s">
        <v>105</v>
      </c>
      <c r="B84" s="19">
        <v>0.27</v>
      </c>
      <c r="C84" s="19">
        <v>0.35</v>
      </c>
      <c r="D84" s="19">
        <v>0.2</v>
      </c>
      <c r="E84" s="19">
        <v>0.52</v>
      </c>
      <c r="F84" s="19">
        <v>0.45</v>
      </c>
      <c r="G84" s="19">
        <v>0.9</v>
      </c>
      <c r="H84" s="19" t="s">
        <v>19</v>
      </c>
      <c r="I84" s="19" t="s">
        <v>19</v>
      </c>
      <c r="J84" s="19" t="s">
        <v>19</v>
      </c>
      <c r="K84" s="19" t="s">
        <v>19</v>
      </c>
      <c r="L84" s="19" t="s">
        <v>19</v>
      </c>
      <c r="M84" s="19" t="s">
        <v>19</v>
      </c>
      <c r="N84" s="19" t="s">
        <v>19</v>
      </c>
      <c r="O84" s="19" t="s">
        <v>19</v>
      </c>
      <c r="P84" s="19" t="s">
        <v>19</v>
      </c>
      <c r="Q84" s="19" t="s">
        <v>19</v>
      </c>
      <c r="R84" s="19" t="s">
        <v>19</v>
      </c>
      <c r="S84" s="19" t="s">
        <v>19</v>
      </c>
      <c r="T84" s="19" t="s">
        <v>19</v>
      </c>
      <c r="U84" s="19" t="s">
        <v>19</v>
      </c>
      <c r="V84" s="19" t="s">
        <v>19</v>
      </c>
      <c r="W84" s="19" t="s">
        <v>19</v>
      </c>
      <c r="X84" s="19" t="s">
        <v>19</v>
      </c>
      <c r="Y84" s="19" t="s">
        <v>19</v>
      </c>
      <c r="Z84" s="19" t="s">
        <v>19</v>
      </c>
      <c r="AA84" s="19" t="s">
        <v>19</v>
      </c>
      <c r="AB84" s="19" t="s">
        <v>19</v>
      </c>
      <c r="AC84" s="19" t="s">
        <v>19</v>
      </c>
      <c r="AD84" s="19" t="s">
        <v>19</v>
      </c>
      <c r="AE84" s="19" t="s">
        <v>19</v>
      </c>
      <c r="AF84" s="19" t="s">
        <v>19</v>
      </c>
      <c r="AG84" s="19" t="s">
        <v>19</v>
      </c>
      <c r="AH84" s="19" t="s">
        <v>19</v>
      </c>
      <c r="AI84" s="19" t="s">
        <v>19</v>
      </c>
    </row>
    <row r="85" spans="1:35" x14ac:dyDescent="0.25">
      <c r="A85" s="23" t="s">
        <v>106</v>
      </c>
      <c r="B85" s="19">
        <v>0.32</v>
      </c>
      <c r="C85" s="19">
        <v>0.4</v>
      </c>
      <c r="D85" s="19">
        <v>0.2</v>
      </c>
      <c r="E85" s="19">
        <v>0.52</v>
      </c>
      <c r="F85" s="19">
        <v>0.45</v>
      </c>
      <c r="G85" s="19">
        <v>0.9</v>
      </c>
      <c r="H85" s="19" t="s">
        <v>19</v>
      </c>
      <c r="I85" s="19" t="s">
        <v>19</v>
      </c>
      <c r="J85" s="19" t="s">
        <v>19</v>
      </c>
      <c r="K85" s="19" t="s">
        <v>19</v>
      </c>
      <c r="L85" s="19" t="s">
        <v>19</v>
      </c>
      <c r="M85" s="19" t="s">
        <v>19</v>
      </c>
      <c r="N85" s="19" t="s">
        <v>19</v>
      </c>
      <c r="O85" s="19" t="s">
        <v>19</v>
      </c>
      <c r="P85" s="19" t="s">
        <v>19</v>
      </c>
      <c r="Q85" s="19" t="s">
        <v>19</v>
      </c>
      <c r="R85" s="19" t="s">
        <v>19</v>
      </c>
      <c r="S85" s="19" t="s">
        <v>19</v>
      </c>
      <c r="T85" s="19" t="s">
        <v>19</v>
      </c>
      <c r="U85" s="19" t="s">
        <v>19</v>
      </c>
      <c r="V85" s="19" t="s">
        <v>19</v>
      </c>
      <c r="W85" s="19" t="s">
        <v>19</v>
      </c>
      <c r="X85" s="19" t="s">
        <v>19</v>
      </c>
      <c r="Y85" s="19" t="s">
        <v>19</v>
      </c>
      <c r="Z85" s="19" t="s">
        <v>19</v>
      </c>
      <c r="AA85" s="19" t="s">
        <v>19</v>
      </c>
      <c r="AB85" s="19" t="s">
        <v>19</v>
      </c>
      <c r="AC85" s="19" t="s">
        <v>19</v>
      </c>
      <c r="AD85" s="19" t="s">
        <v>19</v>
      </c>
      <c r="AE85" s="19" t="s">
        <v>19</v>
      </c>
      <c r="AF85" s="19" t="s">
        <v>19</v>
      </c>
      <c r="AG85" s="19" t="s">
        <v>19</v>
      </c>
      <c r="AH85" s="19" t="s">
        <v>19</v>
      </c>
      <c r="AI85" s="19" t="s">
        <v>19</v>
      </c>
    </row>
    <row r="86" spans="1:35" x14ac:dyDescent="0.25">
      <c r="A86" s="23" t="s">
        <v>107</v>
      </c>
      <c r="B86" s="19">
        <v>0.37</v>
      </c>
      <c r="C86" s="19">
        <v>0.45</v>
      </c>
      <c r="D86" s="19">
        <v>0.2</v>
      </c>
      <c r="E86" s="19">
        <v>0.52</v>
      </c>
      <c r="F86" s="19">
        <v>0.45</v>
      </c>
      <c r="G86" s="19">
        <v>0.9</v>
      </c>
      <c r="H86" s="19" t="s">
        <v>19</v>
      </c>
      <c r="I86" s="19" t="s">
        <v>19</v>
      </c>
      <c r="J86" s="19" t="s">
        <v>19</v>
      </c>
      <c r="K86" s="19" t="s">
        <v>19</v>
      </c>
      <c r="L86" s="19" t="s">
        <v>19</v>
      </c>
      <c r="M86" s="19" t="s">
        <v>19</v>
      </c>
      <c r="N86" s="19" t="s">
        <v>19</v>
      </c>
      <c r="O86" s="19" t="s">
        <v>19</v>
      </c>
      <c r="P86" s="19" t="s">
        <v>19</v>
      </c>
      <c r="Q86" s="19" t="s">
        <v>19</v>
      </c>
      <c r="R86" s="19" t="s">
        <v>19</v>
      </c>
      <c r="S86" s="19" t="s">
        <v>19</v>
      </c>
      <c r="T86" s="19" t="s">
        <v>19</v>
      </c>
      <c r="U86" s="19" t="s">
        <v>19</v>
      </c>
      <c r="V86" s="19" t="s">
        <v>19</v>
      </c>
      <c r="W86" s="19" t="s">
        <v>19</v>
      </c>
      <c r="X86" s="19" t="s">
        <v>19</v>
      </c>
      <c r="Y86" s="19" t="s">
        <v>19</v>
      </c>
      <c r="Z86" s="19" t="s">
        <v>19</v>
      </c>
      <c r="AA86" s="19" t="s">
        <v>19</v>
      </c>
      <c r="AB86" s="19" t="s">
        <v>19</v>
      </c>
      <c r="AC86" s="19" t="s">
        <v>19</v>
      </c>
      <c r="AD86" s="19" t="s">
        <v>19</v>
      </c>
      <c r="AE86" s="19" t="s">
        <v>19</v>
      </c>
      <c r="AF86" s="19" t="s">
        <v>19</v>
      </c>
      <c r="AG86" s="19" t="s">
        <v>19</v>
      </c>
      <c r="AH86" s="19" t="s">
        <v>19</v>
      </c>
      <c r="AI86" s="19" t="s">
        <v>19</v>
      </c>
    </row>
    <row r="87" spans="1:35" x14ac:dyDescent="0.25">
      <c r="A87" s="23" t="s">
        <v>108</v>
      </c>
      <c r="B87" s="19">
        <v>0.42</v>
      </c>
      <c r="C87" s="19">
        <v>0.5</v>
      </c>
      <c r="D87" s="19">
        <v>0.2</v>
      </c>
      <c r="E87" s="19">
        <v>0.52</v>
      </c>
      <c r="F87" s="19">
        <v>0.45</v>
      </c>
      <c r="G87" s="19">
        <v>0.9</v>
      </c>
      <c r="H87" s="19" t="s">
        <v>19</v>
      </c>
      <c r="I87" s="19" t="s">
        <v>19</v>
      </c>
      <c r="J87" s="19" t="s">
        <v>19</v>
      </c>
      <c r="K87" s="19" t="s">
        <v>19</v>
      </c>
      <c r="L87" s="19" t="s">
        <v>19</v>
      </c>
      <c r="M87" s="19" t="s">
        <v>19</v>
      </c>
      <c r="N87" s="19" t="s">
        <v>19</v>
      </c>
      <c r="O87" s="19" t="s">
        <v>19</v>
      </c>
      <c r="P87" s="19" t="s">
        <v>19</v>
      </c>
      <c r="Q87" s="19" t="s">
        <v>19</v>
      </c>
      <c r="R87" s="19" t="s">
        <v>19</v>
      </c>
      <c r="S87" s="19" t="s">
        <v>19</v>
      </c>
      <c r="T87" s="19" t="s">
        <v>19</v>
      </c>
      <c r="U87" s="19" t="s">
        <v>19</v>
      </c>
      <c r="V87" s="19" t="s">
        <v>19</v>
      </c>
      <c r="W87" s="19" t="s">
        <v>19</v>
      </c>
      <c r="X87" s="19" t="s">
        <v>19</v>
      </c>
      <c r="Y87" s="19" t="s">
        <v>19</v>
      </c>
      <c r="Z87" s="19" t="s">
        <v>19</v>
      </c>
      <c r="AA87" s="19" t="s">
        <v>19</v>
      </c>
      <c r="AB87" s="19" t="s">
        <v>19</v>
      </c>
      <c r="AC87" s="19" t="s">
        <v>19</v>
      </c>
      <c r="AD87" s="19" t="s">
        <v>19</v>
      </c>
      <c r="AE87" s="19" t="s">
        <v>19</v>
      </c>
      <c r="AF87" s="19" t="s">
        <v>19</v>
      </c>
      <c r="AG87" s="19" t="s">
        <v>19</v>
      </c>
      <c r="AH87" s="19" t="s">
        <v>19</v>
      </c>
      <c r="AI87" s="19" t="s">
        <v>19</v>
      </c>
    </row>
    <row r="88" spans="1:35" x14ac:dyDescent="0.25">
      <c r="A88" s="23" t="s">
        <v>109</v>
      </c>
      <c r="B88" s="19">
        <v>0.47</v>
      </c>
      <c r="C88" s="19">
        <v>0.55000000000000004</v>
      </c>
      <c r="D88" s="19">
        <v>0.2</v>
      </c>
      <c r="E88" s="19">
        <v>0.52</v>
      </c>
      <c r="F88" s="19">
        <v>0.45</v>
      </c>
      <c r="G88" s="19">
        <v>0.9</v>
      </c>
      <c r="H88" s="19" t="s">
        <v>19</v>
      </c>
      <c r="I88" s="19" t="s">
        <v>19</v>
      </c>
      <c r="J88" s="19" t="s">
        <v>19</v>
      </c>
      <c r="K88" s="19" t="s">
        <v>19</v>
      </c>
      <c r="L88" s="19" t="s">
        <v>19</v>
      </c>
      <c r="M88" s="19" t="s">
        <v>19</v>
      </c>
      <c r="N88" s="19" t="s">
        <v>19</v>
      </c>
      <c r="O88" s="19" t="s">
        <v>19</v>
      </c>
      <c r="P88" s="19" t="s">
        <v>19</v>
      </c>
      <c r="Q88" s="19" t="s">
        <v>19</v>
      </c>
      <c r="R88" s="19" t="s">
        <v>19</v>
      </c>
      <c r="S88" s="19" t="s">
        <v>19</v>
      </c>
      <c r="T88" s="19" t="s">
        <v>19</v>
      </c>
      <c r="U88" s="19" t="s">
        <v>19</v>
      </c>
      <c r="V88" s="19" t="s">
        <v>19</v>
      </c>
      <c r="W88" s="19" t="s">
        <v>19</v>
      </c>
      <c r="X88" s="19" t="s">
        <v>19</v>
      </c>
      <c r="Y88" s="19" t="s">
        <v>19</v>
      </c>
      <c r="Z88" s="19" t="s">
        <v>19</v>
      </c>
      <c r="AA88" s="19" t="s">
        <v>19</v>
      </c>
      <c r="AB88" s="19" t="s">
        <v>19</v>
      </c>
      <c r="AC88" s="19" t="s">
        <v>19</v>
      </c>
      <c r="AD88" s="19" t="s">
        <v>19</v>
      </c>
      <c r="AE88" s="19" t="s">
        <v>19</v>
      </c>
      <c r="AF88" s="19" t="s">
        <v>19</v>
      </c>
      <c r="AG88" s="19" t="s">
        <v>19</v>
      </c>
      <c r="AH88" s="19" t="s">
        <v>19</v>
      </c>
      <c r="AI88" s="19" t="s">
        <v>19</v>
      </c>
    </row>
    <row r="89" spans="1:35" x14ac:dyDescent="0.25">
      <c r="A89" s="23" t="s">
        <v>110</v>
      </c>
      <c r="B89" s="19">
        <v>0.15</v>
      </c>
      <c r="C89" s="19">
        <v>0.25</v>
      </c>
      <c r="D89" s="19">
        <v>0.2</v>
      </c>
      <c r="E89" s="19">
        <v>0.4</v>
      </c>
      <c r="F89" s="19">
        <v>1.2</v>
      </c>
      <c r="G89" s="19">
        <v>1.6</v>
      </c>
      <c r="H89" s="3">
        <v>0</v>
      </c>
      <c r="I89" s="3">
        <v>0.04</v>
      </c>
      <c r="J89" s="3">
        <v>0</v>
      </c>
      <c r="K89" s="3">
        <v>0.04</v>
      </c>
      <c r="L89" s="19" t="s">
        <v>19</v>
      </c>
      <c r="M89" s="19" t="s">
        <v>19</v>
      </c>
      <c r="N89" s="19" t="s">
        <v>19</v>
      </c>
      <c r="O89" s="19" t="s">
        <v>19</v>
      </c>
      <c r="P89" s="19" t="s">
        <v>19</v>
      </c>
      <c r="Q89" s="19" t="s">
        <v>19</v>
      </c>
      <c r="R89" s="19" t="s">
        <v>19</v>
      </c>
      <c r="S89" s="19" t="s">
        <v>19</v>
      </c>
      <c r="T89" s="19" t="s">
        <v>19</v>
      </c>
      <c r="U89" s="19" t="s">
        <v>19</v>
      </c>
      <c r="V89" s="19" t="s">
        <v>19</v>
      </c>
      <c r="W89" s="19" t="s">
        <v>19</v>
      </c>
      <c r="X89" s="19" t="s">
        <v>19</v>
      </c>
      <c r="Y89" s="19" t="s">
        <v>19</v>
      </c>
      <c r="Z89" s="19" t="s">
        <v>19</v>
      </c>
      <c r="AA89" s="19" t="s">
        <v>19</v>
      </c>
      <c r="AB89" s="19" t="s">
        <v>19</v>
      </c>
      <c r="AC89" s="19" t="s">
        <v>19</v>
      </c>
      <c r="AD89" s="19" t="s">
        <v>19</v>
      </c>
      <c r="AE89" s="19" t="s">
        <v>19</v>
      </c>
      <c r="AF89" s="19" t="s">
        <v>19</v>
      </c>
      <c r="AG89" s="19" t="s">
        <v>19</v>
      </c>
      <c r="AH89" s="19" t="s">
        <v>19</v>
      </c>
      <c r="AI89" s="19" t="s">
        <v>19</v>
      </c>
    </row>
    <row r="90" spans="1:35" x14ac:dyDescent="0.25">
      <c r="A90" s="23" t="s">
        <v>111</v>
      </c>
      <c r="B90" s="19">
        <v>0.3</v>
      </c>
      <c r="C90" s="19">
        <v>0.4</v>
      </c>
      <c r="D90" s="19">
        <v>0.4</v>
      </c>
      <c r="E90" s="19">
        <v>0.4</v>
      </c>
      <c r="F90" s="19">
        <v>1.2</v>
      </c>
      <c r="G90" s="19">
        <v>1.6</v>
      </c>
      <c r="H90" s="3">
        <v>0</v>
      </c>
      <c r="I90" s="3">
        <v>0.04</v>
      </c>
      <c r="J90" s="3">
        <v>0</v>
      </c>
      <c r="K90" s="3">
        <v>0.04</v>
      </c>
      <c r="L90" s="19" t="s">
        <v>19</v>
      </c>
      <c r="M90" s="19" t="s">
        <v>19</v>
      </c>
      <c r="N90" s="19" t="s">
        <v>19</v>
      </c>
      <c r="O90" s="19" t="s">
        <v>19</v>
      </c>
      <c r="P90" s="19" t="s">
        <v>19</v>
      </c>
      <c r="Q90" s="19" t="s">
        <v>19</v>
      </c>
      <c r="R90" s="19" t="s">
        <v>19</v>
      </c>
      <c r="S90" s="19" t="s">
        <v>19</v>
      </c>
      <c r="T90" s="19" t="s">
        <v>19</v>
      </c>
      <c r="U90" s="19" t="s">
        <v>19</v>
      </c>
      <c r="V90" s="19" t="s">
        <v>19</v>
      </c>
      <c r="W90" s="19" t="s">
        <v>19</v>
      </c>
      <c r="X90" s="19" t="s">
        <v>19</v>
      </c>
      <c r="Y90" s="19" t="s">
        <v>19</v>
      </c>
      <c r="Z90" s="19" t="s">
        <v>19</v>
      </c>
      <c r="AA90" s="19" t="s">
        <v>19</v>
      </c>
      <c r="AB90" s="19" t="s">
        <v>19</v>
      </c>
      <c r="AC90" s="19" t="s">
        <v>19</v>
      </c>
      <c r="AD90" s="19" t="s">
        <v>19</v>
      </c>
      <c r="AE90" s="19" t="s">
        <v>19</v>
      </c>
      <c r="AF90" s="19" t="s">
        <v>19</v>
      </c>
      <c r="AG90" s="19" t="s">
        <v>19</v>
      </c>
      <c r="AH90" s="19" t="s">
        <v>19</v>
      </c>
      <c r="AI90" s="19" t="s">
        <v>19</v>
      </c>
    </row>
    <row r="91" spans="1:35" x14ac:dyDescent="0.25">
      <c r="A91" s="23" t="s">
        <v>112</v>
      </c>
      <c r="B91" s="19">
        <v>0.16</v>
      </c>
      <c r="C91" s="19">
        <v>0.22</v>
      </c>
      <c r="D91" s="19">
        <v>0.6</v>
      </c>
      <c r="E91" s="19">
        <v>0.8</v>
      </c>
      <c r="F91" s="19">
        <v>1</v>
      </c>
      <c r="G91" s="19">
        <v>1.3</v>
      </c>
      <c r="H91" s="3">
        <v>0</v>
      </c>
      <c r="I91" s="3">
        <v>0.03</v>
      </c>
      <c r="J91" s="3">
        <v>0</v>
      </c>
      <c r="K91" s="3">
        <v>0.03</v>
      </c>
      <c r="L91" s="19" t="s">
        <v>19</v>
      </c>
      <c r="M91" s="19" t="s">
        <v>19</v>
      </c>
      <c r="N91" s="19" t="s">
        <v>19</v>
      </c>
      <c r="O91" s="19" t="s">
        <v>19</v>
      </c>
      <c r="P91" s="19" t="s">
        <v>19</v>
      </c>
      <c r="Q91" s="19" t="s">
        <v>19</v>
      </c>
      <c r="R91" s="19" t="s">
        <v>19</v>
      </c>
      <c r="S91" s="19" t="s">
        <v>19</v>
      </c>
      <c r="T91" s="19" t="s">
        <v>19</v>
      </c>
      <c r="U91" s="19" t="s">
        <v>19</v>
      </c>
      <c r="V91" s="19" t="s">
        <v>19</v>
      </c>
      <c r="W91" s="19" t="s">
        <v>19</v>
      </c>
      <c r="X91" s="19" t="s">
        <v>19</v>
      </c>
      <c r="Y91" s="19" t="s">
        <v>19</v>
      </c>
      <c r="Z91" s="19" t="s">
        <v>19</v>
      </c>
      <c r="AA91" s="19" t="s">
        <v>19</v>
      </c>
      <c r="AB91" s="19" t="s">
        <v>19</v>
      </c>
      <c r="AC91" s="19" t="s">
        <v>19</v>
      </c>
      <c r="AD91" s="19" t="s">
        <v>19</v>
      </c>
      <c r="AE91" s="19" t="s">
        <v>19</v>
      </c>
      <c r="AF91" s="19" t="s">
        <v>19</v>
      </c>
      <c r="AG91" s="19" t="s">
        <v>19</v>
      </c>
      <c r="AH91" s="19" t="s">
        <v>19</v>
      </c>
      <c r="AI91" s="19" t="s">
        <v>19</v>
      </c>
    </row>
    <row r="92" spans="1:35" x14ac:dyDescent="0.25">
      <c r="A92" s="23" t="s">
        <v>113</v>
      </c>
      <c r="B92" s="19">
        <v>0.25</v>
      </c>
      <c r="C92" s="19">
        <v>0.35</v>
      </c>
      <c r="D92" s="19">
        <v>0.6</v>
      </c>
      <c r="E92" s="19">
        <v>0.8</v>
      </c>
      <c r="F92" s="19">
        <v>1.1000000000000001</v>
      </c>
      <c r="G92" s="19">
        <v>1.4</v>
      </c>
      <c r="H92" s="3">
        <v>0</v>
      </c>
      <c r="I92" s="3">
        <v>0.04</v>
      </c>
      <c r="J92" s="3">
        <v>0</v>
      </c>
      <c r="K92" s="3">
        <v>0.04</v>
      </c>
      <c r="L92" s="19" t="s">
        <v>19</v>
      </c>
      <c r="M92" s="19" t="s">
        <v>19</v>
      </c>
      <c r="N92" s="19" t="s">
        <v>19</v>
      </c>
      <c r="O92" s="19" t="s">
        <v>19</v>
      </c>
      <c r="P92" s="19" t="s">
        <v>19</v>
      </c>
      <c r="Q92" s="19" t="s">
        <v>19</v>
      </c>
      <c r="R92" s="19" t="s">
        <v>19</v>
      </c>
      <c r="S92" s="19" t="s">
        <v>19</v>
      </c>
      <c r="T92" s="19" t="s">
        <v>19</v>
      </c>
      <c r="U92" s="19" t="s">
        <v>19</v>
      </c>
      <c r="V92" s="19" t="s">
        <v>19</v>
      </c>
      <c r="W92" s="19" t="s">
        <v>19</v>
      </c>
      <c r="X92" s="19" t="s">
        <v>19</v>
      </c>
      <c r="Y92" s="19" t="s">
        <v>19</v>
      </c>
      <c r="Z92" s="19" t="s">
        <v>19</v>
      </c>
      <c r="AA92" s="19" t="s">
        <v>19</v>
      </c>
      <c r="AB92" s="19" t="s">
        <v>19</v>
      </c>
      <c r="AC92" s="19" t="s">
        <v>19</v>
      </c>
      <c r="AD92" s="19" t="s">
        <v>19</v>
      </c>
      <c r="AE92" s="19" t="s">
        <v>19</v>
      </c>
      <c r="AF92" s="19" t="s">
        <v>19</v>
      </c>
      <c r="AG92" s="19" t="s">
        <v>19</v>
      </c>
      <c r="AH92" s="19" t="s">
        <v>19</v>
      </c>
      <c r="AI92" s="19" t="s">
        <v>19</v>
      </c>
    </row>
    <row r="93" spans="1:35" x14ac:dyDescent="0.25">
      <c r="A93" s="23" t="s">
        <v>114</v>
      </c>
      <c r="B93" s="19">
        <v>0.16</v>
      </c>
      <c r="C93" s="19">
        <v>0.25</v>
      </c>
      <c r="D93" s="19">
        <v>0.2</v>
      </c>
      <c r="E93" s="19">
        <v>0.5</v>
      </c>
      <c r="F93" s="19">
        <v>0.9</v>
      </c>
      <c r="G93" s="19">
        <v>1.4</v>
      </c>
      <c r="H93" s="3">
        <v>0</v>
      </c>
      <c r="I93" s="3">
        <v>0.05</v>
      </c>
      <c r="J93" s="3">
        <v>0</v>
      </c>
      <c r="K93" s="3">
        <v>0.05</v>
      </c>
      <c r="L93" s="19" t="s">
        <v>19</v>
      </c>
      <c r="M93" s="19" t="s">
        <v>19</v>
      </c>
      <c r="N93" s="19" t="s">
        <v>19</v>
      </c>
      <c r="O93" s="19" t="s">
        <v>19</v>
      </c>
      <c r="P93" s="19" t="s">
        <v>19</v>
      </c>
      <c r="Q93" s="19" t="s">
        <v>19</v>
      </c>
      <c r="R93" s="3">
        <v>0.06</v>
      </c>
      <c r="S93" s="3">
        <v>0.12</v>
      </c>
      <c r="T93" s="19" t="s">
        <v>19</v>
      </c>
      <c r="U93" s="19" t="s">
        <v>19</v>
      </c>
      <c r="V93" s="19" t="s">
        <v>19</v>
      </c>
      <c r="W93" s="3">
        <v>0.05</v>
      </c>
      <c r="X93" s="19" t="s">
        <v>19</v>
      </c>
      <c r="Y93" s="19" t="s">
        <v>19</v>
      </c>
      <c r="Z93" s="19" t="s">
        <v>19</v>
      </c>
      <c r="AA93" s="19" t="s">
        <v>19</v>
      </c>
      <c r="AB93" s="19" t="s">
        <v>19</v>
      </c>
      <c r="AC93" s="19" t="s">
        <v>19</v>
      </c>
      <c r="AD93" s="19" t="s">
        <v>19</v>
      </c>
      <c r="AE93" s="19" t="s">
        <v>19</v>
      </c>
      <c r="AF93" s="19" t="s">
        <v>19</v>
      </c>
      <c r="AG93" s="19" t="s">
        <v>19</v>
      </c>
      <c r="AH93" s="19" t="s">
        <v>19</v>
      </c>
      <c r="AI93" s="19" t="s">
        <v>19</v>
      </c>
    </row>
    <row r="94" spans="1:35" x14ac:dyDescent="0.25">
      <c r="A94" s="23" t="s">
        <v>115</v>
      </c>
      <c r="B94" s="19">
        <v>0.14000000000000001</v>
      </c>
      <c r="C94" s="19">
        <v>0.25</v>
      </c>
      <c r="D94" s="19">
        <v>0.2</v>
      </c>
      <c r="E94" s="19">
        <v>0.52</v>
      </c>
      <c r="F94" s="19">
        <v>0.7</v>
      </c>
      <c r="G94" s="19">
        <v>1.2</v>
      </c>
      <c r="H94" s="3">
        <v>0</v>
      </c>
      <c r="I94" s="3">
        <v>0.05</v>
      </c>
      <c r="J94" s="3">
        <v>0</v>
      </c>
      <c r="K94" s="3">
        <v>0.05</v>
      </c>
      <c r="L94" s="19" t="s">
        <v>19</v>
      </c>
      <c r="M94" s="19" t="s">
        <v>19</v>
      </c>
      <c r="N94" s="19" t="s">
        <v>19</v>
      </c>
      <c r="O94" s="19" t="s">
        <v>19</v>
      </c>
      <c r="P94" s="19" t="s">
        <v>19</v>
      </c>
      <c r="Q94" s="19" t="s">
        <v>19</v>
      </c>
      <c r="R94" s="3">
        <v>0.06</v>
      </c>
      <c r="S94" s="3">
        <v>0.12</v>
      </c>
      <c r="T94" s="19" t="s">
        <v>19</v>
      </c>
      <c r="U94" s="19" t="s">
        <v>19</v>
      </c>
      <c r="V94" s="19" t="s">
        <v>19</v>
      </c>
      <c r="W94" s="19" t="s">
        <v>19</v>
      </c>
      <c r="X94" s="19" t="s">
        <v>19</v>
      </c>
      <c r="Y94" s="19" t="s">
        <v>19</v>
      </c>
      <c r="Z94" s="19" t="s">
        <v>19</v>
      </c>
      <c r="AA94" s="19" t="s">
        <v>19</v>
      </c>
      <c r="AB94" s="19" t="s">
        <v>19</v>
      </c>
      <c r="AC94" s="19" t="s">
        <v>19</v>
      </c>
      <c r="AD94" s="19" t="s">
        <v>19</v>
      </c>
      <c r="AE94" s="19" t="s">
        <v>19</v>
      </c>
      <c r="AF94" s="19" t="s">
        <v>19</v>
      </c>
      <c r="AG94" s="19" t="s">
        <v>19</v>
      </c>
      <c r="AH94" s="19" t="s">
        <v>19</v>
      </c>
      <c r="AI94" s="19" t="s">
        <v>19</v>
      </c>
    </row>
    <row r="95" spans="1:35" x14ac:dyDescent="0.25">
      <c r="A95" s="23" t="s">
        <v>116</v>
      </c>
      <c r="B95" s="19">
        <v>0.25</v>
      </c>
      <c r="C95" s="19">
        <v>0.35</v>
      </c>
      <c r="D95" s="19">
        <v>0.4</v>
      </c>
      <c r="E95" s="19">
        <v>0.6</v>
      </c>
      <c r="F95" s="19">
        <v>1</v>
      </c>
      <c r="G95" s="19">
        <v>1.5</v>
      </c>
      <c r="H95" s="3">
        <v>0</v>
      </c>
      <c r="I95" s="3">
        <v>0.05</v>
      </c>
      <c r="J95" s="3">
        <v>0</v>
      </c>
      <c r="K95" s="3">
        <v>0.05</v>
      </c>
      <c r="L95" s="3">
        <v>0.3</v>
      </c>
      <c r="M95" s="3">
        <v>0.5</v>
      </c>
      <c r="N95" s="19" t="s">
        <v>19</v>
      </c>
      <c r="O95" s="19" t="s">
        <v>19</v>
      </c>
      <c r="P95" s="19" t="s">
        <v>19</v>
      </c>
      <c r="Q95" s="19" t="s">
        <v>19</v>
      </c>
      <c r="R95" s="3">
        <v>0.06</v>
      </c>
      <c r="S95" s="3">
        <v>0.12</v>
      </c>
      <c r="T95" s="19" t="s">
        <v>19</v>
      </c>
      <c r="U95" s="19" t="s">
        <v>19</v>
      </c>
      <c r="V95" s="19" t="s">
        <v>19</v>
      </c>
      <c r="W95" s="19" t="s">
        <v>19</v>
      </c>
      <c r="X95" s="19" t="s">
        <v>19</v>
      </c>
      <c r="Y95" s="19" t="s">
        <v>19</v>
      </c>
      <c r="Z95" s="19" t="s">
        <v>19</v>
      </c>
      <c r="AA95" s="19" t="s">
        <v>19</v>
      </c>
      <c r="AB95" s="19" t="s">
        <v>19</v>
      </c>
      <c r="AC95" s="19" t="s">
        <v>19</v>
      </c>
      <c r="AD95" s="19" t="s">
        <v>19</v>
      </c>
      <c r="AE95" s="19" t="s">
        <v>19</v>
      </c>
      <c r="AF95" s="19" t="s">
        <v>19</v>
      </c>
      <c r="AG95" s="19" t="s">
        <v>19</v>
      </c>
      <c r="AH95" s="19" t="s">
        <v>19</v>
      </c>
      <c r="AI95" s="19" t="s">
        <v>19</v>
      </c>
    </row>
    <row r="96" spans="1:35" x14ac:dyDescent="0.25">
      <c r="A96" s="23" t="s">
        <v>117</v>
      </c>
      <c r="B96" s="19">
        <v>0.42</v>
      </c>
      <c r="C96" s="19">
        <v>0.5</v>
      </c>
      <c r="D96" s="19">
        <v>0.2</v>
      </c>
      <c r="E96" s="19">
        <v>0.52</v>
      </c>
      <c r="F96" s="19">
        <v>0.4</v>
      </c>
      <c r="G96" s="19">
        <v>0.9</v>
      </c>
      <c r="H96" s="19" t="s">
        <v>19</v>
      </c>
      <c r="I96" s="19" t="s">
        <v>19</v>
      </c>
      <c r="J96" s="19" t="s">
        <v>19</v>
      </c>
      <c r="K96" s="19" t="s">
        <v>19</v>
      </c>
      <c r="L96" s="3" t="s">
        <v>19</v>
      </c>
      <c r="M96" s="3" t="s">
        <v>19</v>
      </c>
      <c r="N96" s="19" t="s">
        <v>19</v>
      </c>
      <c r="O96" s="19" t="s">
        <v>19</v>
      </c>
      <c r="P96" s="19" t="s">
        <v>19</v>
      </c>
      <c r="Q96" s="19" t="s">
        <v>19</v>
      </c>
      <c r="R96" s="3">
        <v>0.05</v>
      </c>
      <c r="S96" s="3">
        <v>0.01</v>
      </c>
      <c r="T96" s="19" t="s">
        <v>19</v>
      </c>
      <c r="U96" s="19" t="s">
        <v>19</v>
      </c>
      <c r="V96" s="19" t="s">
        <v>19</v>
      </c>
      <c r="W96" s="3">
        <v>0.03</v>
      </c>
      <c r="X96" s="19" t="s">
        <v>19</v>
      </c>
      <c r="Y96" s="19" t="s">
        <v>19</v>
      </c>
      <c r="Z96" s="19" t="s">
        <v>19</v>
      </c>
      <c r="AA96" s="19" t="s">
        <v>19</v>
      </c>
      <c r="AB96" s="19" t="s">
        <v>19</v>
      </c>
      <c r="AC96" s="19" t="s">
        <v>19</v>
      </c>
      <c r="AD96" s="19" t="s">
        <v>19</v>
      </c>
      <c r="AE96" s="19" t="s">
        <v>19</v>
      </c>
      <c r="AF96" s="19" t="s">
        <v>19</v>
      </c>
      <c r="AG96" s="19" t="s">
        <v>19</v>
      </c>
      <c r="AH96" s="19" t="s">
        <v>19</v>
      </c>
      <c r="AI96" s="19" t="s">
        <v>19</v>
      </c>
    </row>
    <row r="97" spans="1:35" x14ac:dyDescent="0.25">
      <c r="A97" s="23" t="s">
        <v>118</v>
      </c>
      <c r="B97" s="19">
        <v>0.25</v>
      </c>
      <c r="C97" s="19">
        <v>0.35</v>
      </c>
      <c r="D97" s="19">
        <v>0.2</v>
      </c>
      <c r="E97" s="19">
        <v>0.4</v>
      </c>
      <c r="F97" s="19">
        <v>0.4</v>
      </c>
      <c r="G97" s="19">
        <v>0.9</v>
      </c>
      <c r="H97" s="3">
        <v>0</v>
      </c>
      <c r="I97" s="3">
        <v>0.05</v>
      </c>
      <c r="J97" s="3">
        <v>0</v>
      </c>
      <c r="K97" s="3">
        <v>0.05</v>
      </c>
      <c r="L97" s="3">
        <v>0.5</v>
      </c>
      <c r="M97" s="3">
        <v>0.8</v>
      </c>
      <c r="N97" s="19" t="s">
        <v>19</v>
      </c>
      <c r="O97" s="19" t="s">
        <v>19</v>
      </c>
      <c r="P97" s="19" t="s">
        <v>19</v>
      </c>
      <c r="Q97" s="19" t="s">
        <v>19</v>
      </c>
      <c r="R97" s="19" t="s">
        <v>19</v>
      </c>
      <c r="S97" s="19" t="s">
        <v>19</v>
      </c>
      <c r="T97" s="19" t="s">
        <v>19</v>
      </c>
      <c r="U97" s="19" t="s">
        <v>19</v>
      </c>
      <c r="V97" s="19" t="s">
        <v>19</v>
      </c>
      <c r="W97" s="19" t="s">
        <v>19</v>
      </c>
      <c r="X97" s="19" t="s">
        <v>19</v>
      </c>
      <c r="Y97" s="19" t="s">
        <v>19</v>
      </c>
      <c r="Z97" s="19" t="s">
        <v>19</v>
      </c>
      <c r="AA97" s="19" t="s">
        <v>19</v>
      </c>
      <c r="AB97" s="19" t="s">
        <v>19</v>
      </c>
      <c r="AC97" s="19" t="s">
        <v>19</v>
      </c>
      <c r="AD97" s="19" t="s">
        <v>19</v>
      </c>
      <c r="AE97" s="19" t="s">
        <v>19</v>
      </c>
      <c r="AF97" s="19" t="s">
        <v>19</v>
      </c>
      <c r="AG97" s="19" t="s">
        <v>19</v>
      </c>
      <c r="AH97" s="19" t="s">
        <v>19</v>
      </c>
      <c r="AI97" s="19" t="s">
        <v>19</v>
      </c>
    </row>
    <row r="98" spans="1:35" x14ac:dyDescent="0.25">
      <c r="A98" s="23" t="s">
        <v>119</v>
      </c>
      <c r="B98" s="19">
        <v>0.35</v>
      </c>
      <c r="C98" s="19">
        <v>0.45</v>
      </c>
      <c r="D98" s="19">
        <v>0.2</v>
      </c>
      <c r="E98" s="19">
        <v>0.4</v>
      </c>
      <c r="F98" s="19">
        <v>0.4</v>
      </c>
      <c r="G98" s="19">
        <v>0.9</v>
      </c>
      <c r="H98" s="3">
        <v>0</v>
      </c>
      <c r="I98" s="3">
        <v>0.04</v>
      </c>
      <c r="J98" s="3">
        <v>0</v>
      </c>
      <c r="K98" s="3">
        <v>0.04</v>
      </c>
      <c r="L98" s="3">
        <v>0.8</v>
      </c>
      <c r="M98" s="3">
        <v>1.1000000000000001</v>
      </c>
      <c r="N98" s="19" t="s">
        <v>19</v>
      </c>
      <c r="O98" s="19" t="s">
        <v>19</v>
      </c>
      <c r="P98" s="19" t="s">
        <v>19</v>
      </c>
      <c r="Q98" s="19" t="s">
        <v>19</v>
      </c>
      <c r="R98" s="19" t="s">
        <v>19</v>
      </c>
      <c r="S98" s="19" t="s">
        <v>19</v>
      </c>
      <c r="T98" s="19" t="s">
        <v>19</v>
      </c>
      <c r="U98" s="19" t="s">
        <v>19</v>
      </c>
      <c r="V98" s="19" t="s">
        <v>19</v>
      </c>
      <c r="W98" s="19" t="s">
        <v>19</v>
      </c>
      <c r="X98" s="19" t="s">
        <v>19</v>
      </c>
      <c r="Y98" s="19" t="s">
        <v>19</v>
      </c>
      <c r="Z98" s="19" t="s">
        <v>19</v>
      </c>
      <c r="AA98" s="19" t="s">
        <v>19</v>
      </c>
      <c r="AB98" s="19" t="s">
        <v>19</v>
      </c>
      <c r="AC98" s="19" t="s">
        <v>19</v>
      </c>
      <c r="AD98" s="19" t="s">
        <v>19</v>
      </c>
      <c r="AE98" s="19" t="s">
        <v>19</v>
      </c>
      <c r="AF98" s="19" t="s">
        <v>19</v>
      </c>
      <c r="AG98" s="19" t="s">
        <v>19</v>
      </c>
      <c r="AH98" s="19" t="s">
        <v>19</v>
      </c>
      <c r="AI98" s="19" t="s">
        <v>19</v>
      </c>
    </row>
    <row r="99" spans="1:35" x14ac:dyDescent="0.25">
      <c r="A99" s="23" t="s">
        <v>120</v>
      </c>
      <c r="B99" s="19">
        <v>0.15</v>
      </c>
      <c r="C99" s="19">
        <v>0.25</v>
      </c>
      <c r="D99" s="19">
        <v>0.2</v>
      </c>
      <c r="E99" s="19">
        <v>0.42</v>
      </c>
      <c r="F99" s="19">
        <v>0.4</v>
      </c>
      <c r="G99" s="19">
        <v>0.9</v>
      </c>
      <c r="H99" s="3">
        <v>0</v>
      </c>
      <c r="I99" s="3">
        <v>0.04</v>
      </c>
      <c r="J99" s="3">
        <v>0</v>
      </c>
      <c r="K99" s="3">
        <v>0.04</v>
      </c>
      <c r="L99" s="3">
        <v>0.4</v>
      </c>
      <c r="M99" s="3">
        <v>0.7</v>
      </c>
      <c r="N99" s="19" t="s">
        <v>19</v>
      </c>
      <c r="O99" s="19" t="s">
        <v>19</v>
      </c>
      <c r="P99" s="19" t="s">
        <v>19</v>
      </c>
      <c r="Q99" s="19" t="s">
        <v>19</v>
      </c>
      <c r="R99" s="19" t="s">
        <v>19</v>
      </c>
      <c r="S99" s="19" t="s">
        <v>19</v>
      </c>
      <c r="T99" s="19" t="s">
        <v>19</v>
      </c>
      <c r="U99" s="19" t="s">
        <v>19</v>
      </c>
      <c r="V99" s="19" t="s">
        <v>19</v>
      </c>
      <c r="W99" s="19" t="s">
        <v>19</v>
      </c>
      <c r="X99" s="19" t="s">
        <v>19</v>
      </c>
      <c r="Y99" s="19" t="s">
        <v>19</v>
      </c>
      <c r="Z99" s="19" t="s">
        <v>19</v>
      </c>
      <c r="AA99" s="19" t="s">
        <v>19</v>
      </c>
      <c r="AB99" s="19" t="s">
        <v>19</v>
      </c>
      <c r="AC99" s="19" t="s">
        <v>19</v>
      </c>
      <c r="AD99" s="19" t="s">
        <v>19</v>
      </c>
      <c r="AE99" s="19" t="s">
        <v>19</v>
      </c>
      <c r="AF99" s="3">
        <v>0.4</v>
      </c>
      <c r="AG99" s="3">
        <v>0.6</v>
      </c>
      <c r="AH99" s="19" t="s">
        <v>19</v>
      </c>
      <c r="AI99" s="19" t="s">
        <v>19</v>
      </c>
    </row>
    <row r="100" spans="1:35" x14ac:dyDescent="0.25">
      <c r="A100" s="23" t="s">
        <v>121</v>
      </c>
      <c r="B100" s="19">
        <v>0.18</v>
      </c>
      <c r="C100" s="19">
        <v>0.25</v>
      </c>
      <c r="D100" s="19">
        <v>0.2</v>
      </c>
      <c r="E100" s="19">
        <v>0.4</v>
      </c>
      <c r="F100" s="19">
        <v>0.6</v>
      </c>
      <c r="G100" s="19">
        <v>0.9</v>
      </c>
      <c r="H100" s="3">
        <v>0</v>
      </c>
      <c r="I100" s="3">
        <v>2.5000000000000001E-2</v>
      </c>
      <c r="J100" s="3">
        <v>0</v>
      </c>
      <c r="K100" s="3">
        <v>2.5000000000000001E-2</v>
      </c>
      <c r="L100" s="3">
        <v>0.9</v>
      </c>
      <c r="M100" s="3">
        <v>1.2</v>
      </c>
      <c r="N100" s="19" t="s">
        <v>19</v>
      </c>
      <c r="O100" s="19" t="s">
        <v>19</v>
      </c>
      <c r="P100" s="19" t="s">
        <v>19</v>
      </c>
      <c r="Q100" s="19" t="s">
        <v>19</v>
      </c>
      <c r="R100" s="3">
        <v>0.2</v>
      </c>
      <c r="S100" s="3">
        <v>0.3</v>
      </c>
      <c r="T100" s="19" t="s">
        <v>19</v>
      </c>
      <c r="U100" s="19" t="s">
        <v>19</v>
      </c>
      <c r="V100" s="19" t="s">
        <v>19</v>
      </c>
      <c r="W100" s="19" t="s">
        <v>19</v>
      </c>
      <c r="X100" s="19" t="s">
        <v>19</v>
      </c>
      <c r="Y100" s="19" t="s">
        <v>19</v>
      </c>
      <c r="Z100" s="19" t="s">
        <v>19</v>
      </c>
      <c r="AA100" s="19" t="s">
        <v>19</v>
      </c>
      <c r="AB100" s="19" t="s">
        <v>19</v>
      </c>
      <c r="AC100" s="19" t="s">
        <v>19</v>
      </c>
      <c r="AD100" s="19" t="s">
        <v>19</v>
      </c>
      <c r="AE100" s="19" t="s">
        <v>19</v>
      </c>
      <c r="AF100" s="3">
        <v>0.5</v>
      </c>
      <c r="AG100" s="3">
        <v>0.7</v>
      </c>
      <c r="AH100" s="19" t="s">
        <v>19</v>
      </c>
      <c r="AI100" s="19" t="s">
        <v>19</v>
      </c>
    </row>
    <row r="101" spans="1:35" x14ac:dyDescent="0.25">
      <c r="A101" s="23" t="s">
        <v>122</v>
      </c>
      <c r="B101" s="19">
        <v>0.14000000000000001</v>
      </c>
      <c r="C101" s="19">
        <v>0.22</v>
      </c>
      <c r="D101" s="19">
        <v>0.2</v>
      </c>
      <c r="E101" s="19">
        <v>0.4</v>
      </c>
      <c r="F101" s="19">
        <v>0.7</v>
      </c>
      <c r="G101" s="19">
        <v>1.2</v>
      </c>
      <c r="H101" s="3">
        <v>0</v>
      </c>
      <c r="I101" s="3">
        <v>0.03</v>
      </c>
      <c r="J101" s="3">
        <v>0</v>
      </c>
      <c r="K101" s="3">
        <v>0.03</v>
      </c>
      <c r="L101" s="3"/>
      <c r="M101" s="3">
        <v>0.3</v>
      </c>
      <c r="N101" s="3">
        <v>0.7</v>
      </c>
      <c r="O101" s="3">
        <v>1</v>
      </c>
      <c r="P101" s="19" t="s">
        <v>19</v>
      </c>
      <c r="Q101" s="19" t="s">
        <v>19</v>
      </c>
      <c r="R101" s="3">
        <v>0.06</v>
      </c>
      <c r="S101" s="3">
        <v>0.12</v>
      </c>
      <c r="T101" s="19" t="s">
        <v>19</v>
      </c>
      <c r="U101" s="19" t="s">
        <v>19</v>
      </c>
      <c r="V101" s="19" t="s">
        <v>19</v>
      </c>
      <c r="W101" s="19" t="s">
        <v>19</v>
      </c>
      <c r="X101" s="19" t="s">
        <v>19</v>
      </c>
      <c r="Y101" s="19" t="s">
        <v>19</v>
      </c>
      <c r="Z101" s="19" t="s">
        <v>19</v>
      </c>
      <c r="AA101" s="19" t="s">
        <v>19</v>
      </c>
      <c r="AB101" s="19" t="s">
        <v>19</v>
      </c>
      <c r="AC101" s="19" t="s">
        <v>19</v>
      </c>
      <c r="AD101" s="19" t="s">
        <v>19</v>
      </c>
      <c r="AE101" s="19" t="s">
        <v>19</v>
      </c>
      <c r="AF101" s="3">
        <v>0.15</v>
      </c>
      <c r="AG101" s="3">
        <v>0.25</v>
      </c>
      <c r="AH101" s="19" t="s">
        <v>19</v>
      </c>
      <c r="AI101" s="19" t="s">
        <v>19</v>
      </c>
    </row>
    <row r="102" spans="1:35" x14ac:dyDescent="0.25">
      <c r="A102" s="23" t="s">
        <v>123</v>
      </c>
      <c r="B102" s="19">
        <v>0.3</v>
      </c>
      <c r="C102" s="19">
        <v>0.4</v>
      </c>
      <c r="D102" s="19">
        <v>0.2</v>
      </c>
      <c r="E102" s="19">
        <v>0.4</v>
      </c>
      <c r="F102" s="19">
        <v>0.4</v>
      </c>
      <c r="G102" s="19">
        <v>0.9</v>
      </c>
      <c r="H102" s="3">
        <v>0</v>
      </c>
      <c r="I102" s="3">
        <v>0.04</v>
      </c>
      <c r="J102" s="3">
        <v>0</v>
      </c>
      <c r="K102" s="3">
        <v>0.04</v>
      </c>
      <c r="L102" s="3">
        <v>0.8</v>
      </c>
      <c r="M102" s="3">
        <v>1.1000000000000001</v>
      </c>
      <c r="N102" s="19" t="s">
        <v>19</v>
      </c>
      <c r="O102" s="19" t="s">
        <v>19</v>
      </c>
      <c r="P102" s="19" t="s">
        <v>19</v>
      </c>
      <c r="Q102" s="19" t="s">
        <v>19</v>
      </c>
      <c r="R102" s="19" t="s">
        <v>19</v>
      </c>
      <c r="S102" s="19" t="s">
        <v>19</v>
      </c>
      <c r="T102" s="19" t="s">
        <v>19</v>
      </c>
      <c r="U102" s="19" t="s">
        <v>19</v>
      </c>
      <c r="V102" s="19" t="s">
        <v>19</v>
      </c>
      <c r="W102" s="19" t="s">
        <v>19</v>
      </c>
      <c r="X102" s="19" t="s">
        <v>19</v>
      </c>
      <c r="Y102" s="19" t="s">
        <v>19</v>
      </c>
      <c r="Z102" s="19" t="s">
        <v>19</v>
      </c>
      <c r="AA102" s="19" t="s">
        <v>19</v>
      </c>
      <c r="AB102" s="19" t="s">
        <v>19</v>
      </c>
      <c r="AC102" s="19" t="s">
        <v>19</v>
      </c>
      <c r="AD102" s="19" t="s">
        <v>19</v>
      </c>
      <c r="AE102" s="19" t="s">
        <v>19</v>
      </c>
      <c r="AF102" s="3">
        <v>0.2</v>
      </c>
      <c r="AG102" s="3">
        <v>0.3</v>
      </c>
      <c r="AH102" s="19" t="s">
        <v>19</v>
      </c>
      <c r="AI102" s="19" t="s">
        <v>19</v>
      </c>
    </row>
    <row r="103" spans="1:35" x14ac:dyDescent="0.25">
      <c r="A103" s="23" t="s">
        <v>124</v>
      </c>
      <c r="B103" s="19">
        <v>0.25</v>
      </c>
      <c r="C103" s="19">
        <v>0.35</v>
      </c>
      <c r="D103" s="19">
        <v>0.2</v>
      </c>
      <c r="E103" s="19">
        <v>0.4</v>
      </c>
      <c r="F103" s="19">
        <v>0.4</v>
      </c>
      <c r="G103" s="19">
        <v>0.9</v>
      </c>
      <c r="H103" s="3">
        <v>0</v>
      </c>
      <c r="I103" s="3">
        <v>0.04</v>
      </c>
      <c r="J103" s="3">
        <v>0</v>
      </c>
      <c r="K103" s="3">
        <v>0.04</v>
      </c>
      <c r="L103" s="3">
        <v>1.3</v>
      </c>
      <c r="M103" s="3">
        <v>1.6</v>
      </c>
      <c r="N103" s="3">
        <v>1.3</v>
      </c>
      <c r="O103" s="3">
        <v>1.6</v>
      </c>
      <c r="P103" s="19" t="s">
        <v>19</v>
      </c>
      <c r="Q103" s="19" t="s">
        <v>19</v>
      </c>
      <c r="R103" s="19" t="s">
        <v>19</v>
      </c>
      <c r="S103" s="19" t="s">
        <v>19</v>
      </c>
      <c r="T103" s="19" t="s">
        <v>19</v>
      </c>
      <c r="U103" s="19" t="s">
        <v>19</v>
      </c>
      <c r="V103" s="19" t="s">
        <v>19</v>
      </c>
      <c r="W103" s="19" t="s">
        <v>19</v>
      </c>
      <c r="X103" s="19" t="s">
        <v>19</v>
      </c>
      <c r="Y103" s="19" t="s">
        <v>19</v>
      </c>
      <c r="Z103" s="19" t="s">
        <v>19</v>
      </c>
      <c r="AA103" s="19" t="s">
        <v>19</v>
      </c>
      <c r="AB103" s="19" t="s">
        <v>19</v>
      </c>
      <c r="AC103" s="19" t="s">
        <v>19</v>
      </c>
      <c r="AD103" s="19" t="s">
        <v>19</v>
      </c>
      <c r="AE103" s="19" t="s">
        <v>19</v>
      </c>
      <c r="AF103" s="3">
        <v>0.2</v>
      </c>
      <c r="AG103" s="3">
        <v>0.3</v>
      </c>
      <c r="AH103" s="19" t="s">
        <v>19</v>
      </c>
      <c r="AI103" s="19" t="s">
        <v>19</v>
      </c>
    </row>
    <row r="104" spans="1:35" x14ac:dyDescent="0.25">
      <c r="A104" s="23" t="s">
        <v>125</v>
      </c>
      <c r="B104" s="19">
        <v>0.3</v>
      </c>
      <c r="C104" s="19">
        <v>0.4</v>
      </c>
      <c r="D104" s="19">
        <v>0.6</v>
      </c>
      <c r="E104" s="19">
        <v>0.8</v>
      </c>
      <c r="F104" s="19">
        <v>1</v>
      </c>
      <c r="G104" s="19">
        <v>1.3</v>
      </c>
      <c r="H104" s="3">
        <v>0</v>
      </c>
      <c r="I104" s="3">
        <v>0.04</v>
      </c>
      <c r="J104" s="3">
        <v>0</v>
      </c>
      <c r="K104" s="3">
        <v>0.04</v>
      </c>
      <c r="L104" s="3">
        <v>0.6</v>
      </c>
      <c r="M104" s="3">
        <v>0.9</v>
      </c>
      <c r="N104" s="19" t="s">
        <v>19</v>
      </c>
      <c r="O104" s="19" t="s">
        <v>19</v>
      </c>
      <c r="P104" s="19" t="s">
        <v>19</v>
      </c>
      <c r="Q104" s="19" t="s">
        <v>19</v>
      </c>
      <c r="R104" s="19" t="s">
        <v>19</v>
      </c>
      <c r="S104" s="19" t="s">
        <v>19</v>
      </c>
      <c r="T104" s="19" t="s">
        <v>19</v>
      </c>
      <c r="U104" s="19" t="s">
        <v>19</v>
      </c>
      <c r="V104" s="19" t="s">
        <v>19</v>
      </c>
      <c r="W104" s="19" t="s">
        <v>19</v>
      </c>
      <c r="X104" s="19" t="s">
        <v>19</v>
      </c>
      <c r="Y104" s="19" t="s">
        <v>19</v>
      </c>
      <c r="Z104" s="19" t="s">
        <v>19</v>
      </c>
      <c r="AA104" s="19" t="s">
        <v>19</v>
      </c>
      <c r="AB104" s="19" t="s">
        <v>19</v>
      </c>
      <c r="AC104" s="19" t="s">
        <v>19</v>
      </c>
      <c r="AD104" s="19" t="s">
        <v>19</v>
      </c>
      <c r="AE104" s="19" t="s">
        <v>19</v>
      </c>
      <c r="AF104" s="3"/>
      <c r="AG104" s="3"/>
      <c r="AH104" s="19" t="s">
        <v>19</v>
      </c>
      <c r="AI104" s="19" t="s">
        <v>19</v>
      </c>
    </row>
    <row r="105" spans="1:35" x14ac:dyDescent="0.25">
      <c r="A105" s="23" t="s">
        <v>126</v>
      </c>
      <c r="B105" s="19">
        <v>0.32</v>
      </c>
      <c r="C105" s="19">
        <v>0.42</v>
      </c>
      <c r="D105" s="19">
        <v>0.2</v>
      </c>
      <c r="E105" s="19">
        <v>0.4</v>
      </c>
      <c r="F105" s="19">
        <v>0.8</v>
      </c>
      <c r="G105" s="19">
        <v>1.2</v>
      </c>
      <c r="H105" s="3">
        <v>0</v>
      </c>
      <c r="I105" s="3">
        <v>0.04</v>
      </c>
      <c r="J105" s="3">
        <v>0</v>
      </c>
      <c r="K105" s="3">
        <v>0.04</v>
      </c>
      <c r="L105" s="19" t="s">
        <v>19</v>
      </c>
      <c r="M105" s="19" t="s">
        <v>19</v>
      </c>
      <c r="N105" s="3">
        <v>0.8</v>
      </c>
      <c r="O105" s="3">
        <v>1.2</v>
      </c>
      <c r="P105" s="19" t="s">
        <v>19</v>
      </c>
      <c r="Q105" s="19" t="s">
        <v>19</v>
      </c>
      <c r="R105" s="19" t="s">
        <v>19</v>
      </c>
      <c r="S105" s="19" t="s">
        <v>19</v>
      </c>
      <c r="T105" s="19" t="s">
        <v>19</v>
      </c>
      <c r="U105" s="19" t="s">
        <v>19</v>
      </c>
      <c r="V105" s="19" t="s">
        <v>19</v>
      </c>
      <c r="W105" s="19" t="s">
        <v>19</v>
      </c>
      <c r="X105" s="19" t="s">
        <v>19</v>
      </c>
      <c r="Y105" s="19" t="s">
        <v>19</v>
      </c>
      <c r="Z105" s="19" t="s">
        <v>19</v>
      </c>
      <c r="AA105" s="19" t="s">
        <v>19</v>
      </c>
      <c r="AB105" s="19" t="s">
        <v>19</v>
      </c>
      <c r="AC105" s="19" t="s">
        <v>19</v>
      </c>
      <c r="AD105" s="19" t="s">
        <v>19</v>
      </c>
      <c r="AE105" s="19" t="s">
        <v>19</v>
      </c>
      <c r="AF105" s="3">
        <v>0.15</v>
      </c>
      <c r="AG105" s="3">
        <v>0.25</v>
      </c>
      <c r="AH105" s="19" t="s">
        <v>19</v>
      </c>
      <c r="AI105" s="19" t="s">
        <v>19</v>
      </c>
    </row>
    <row r="106" spans="1:35" x14ac:dyDescent="0.25">
      <c r="A106" s="23" t="s">
        <v>127</v>
      </c>
      <c r="B106" s="19">
        <v>0.15</v>
      </c>
      <c r="C106" s="19">
        <v>0.25</v>
      </c>
      <c r="D106" s="19">
        <v>0.2</v>
      </c>
      <c r="E106" s="19">
        <v>0.4</v>
      </c>
      <c r="F106" s="19">
        <v>0.5</v>
      </c>
      <c r="G106" s="19">
        <v>0.8</v>
      </c>
      <c r="H106" s="3">
        <v>0</v>
      </c>
      <c r="I106" s="3">
        <v>0.04</v>
      </c>
      <c r="J106" s="3">
        <v>0</v>
      </c>
      <c r="K106" s="3">
        <v>0.04</v>
      </c>
      <c r="L106" s="3">
        <v>0.8</v>
      </c>
      <c r="M106" s="3">
        <v>1.1000000000000001</v>
      </c>
      <c r="N106" s="19" t="s">
        <v>19</v>
      </c>
      <c r="O106" s="19" t="s">
        <v>19</v>
      </c>
      <c r="P106" s="3">
        <v>1.4</v>
      </c>
      <c r="Q106" s="3">
        <v>1.6</v>
      </c>
      <c r="R106" s="19" t="s">
        <v>19</v>
      </c>
      <c r="S106" s="19" t="s">
        <v>19</v>
      </c>
      <c r="T106" s="19" t="s">
        <v>19</v>
      </c>
      <c r="U106" s="19" t="s">
        <v>19</v>
      </c>
      <c r="V106" s="19" t="s">
        <v>19</v>
      </c>
      <c r="W106" s="19" t="s">
        <v>19</v>
      </c>
      <c r="X106" s="19" t="s">
        <v>19</v>
      </c>
      <c r="Y106" s="19" t="s">
        <v>19</v>
      </c>
      <c r="Z106" s="19" t="s">
        <v>19</v>
      </c>
      <c r="AA106" s="19" t="s">
        <v>19</v>
      </c>
      <c r="AB106" s="19" t="s">
        <v>19</v>
      </c>
      <c r="AC106" s="19" t="s">
        <v>19</v>
      </c>
      <c r="AD106" s="19" t="s">
        <v>19</v>
      </c>
      <c r="AE106" s="19" t="s">
        <v>19</v>
      </c>
      <c r="AF106" s="3"/>
      <c r="AG106" s="3"/>
      <c r="AH106" s="19" t="s">
        <v>19</v>
      </c>
      <c r="AI106" s="19" t="s">
        <v>19</v>
      </c>
    </row>
    <row r="107" spans="1:35" x14ac:dyDescent="0.25">
      <c r="A107" s="23" t="s">
        <v>128</v>
      </c>
      <c r="B107" s="19">
        <v>0</v>
      </c>
      <c r="C107" s="19">
        <v>0.1</v>
      </c>
      <c r="D107" s="19">
        <v>0.15</v>
      </c>
      <c r="E107" s="19">
        <v>0.4</v>
      </c>
      <c r="F107" s="19">
        <v>0.6</v>
      </c>
      <c r="G107" s="19">
        <v>1</v>
      </c>
      <c r="H107" s="3">
        <v>0</v>
      </c>
      <c r="I107" s="3">
        <v>3.5000000000000003E-2</v>
      </c>
      <c r="J107" s="3">
        <v>0</v>
      </c>
      <c r="K107" s="3">
        <v>3.5000000000000003E-2</v>
      </c>
      <c r="L107" s="19" t="s">
        <v>19</v>
      </c>
      <c r="M107" s="19" t="s">
        <v>19</v>
      </c>
      <c r="N107" s="3">
        <v>1.1499999999999999</v>
      </c>
      <c r="O107" s="3">
        <v>1.55</v>
      </c>
      <c r="P107" s="3">
        <v>0.8</v>
      </c>
      <c r="Q107" s="3">
        <v>1.2</v>
      </c>
      <c r="R107" s="3"/>
      <c r="S107" s="3">
        <v>0.1</v>
      </c>
      <c r="T107" s="19" t="s">
        <v>19</v>
      </c>
      <c r="U107" s="19" t="s">
        <v>19</v>
      </c>
      <c r="V107" s="19" t="s">
        <v>19</v>
      </c>
      <c r="W107" s="19" t="s">
        <v>19</v>
      </c>
      <c r="X107" s="19" t="s">
        <v>19</v>
      </c>
      <c r="Y107" s="19" t="s">
        <v>19</v>
      </c>
      <c r="Z107" s="19" t="s">
        <v>19</v>
      </c>
      <c r="AA107" s="19" t="s">
        <v>19</v>
      </c>
      <c r="AB107" s="19" t="s">
        <v>19</v>
      </c>
      <c r="AC107" s="19" t="s">
        <v>19</v>
      </c>
      <c r="AD107" s="19" t="s">
        <v>19</v>
      </c>
      <c r="AE107" s="19" t="s">
        <v>19</v>
      </c>
      <c r="AF107" s="3"/>
      <c r="AG107" s="3"/>
      <c r="AH107" s="19" t="s">
        <v>19</v>
      </c>
      <c r="AI107" s="19" t="s">
        <v>19</v>
      </c>
    </row>
    <row r="108" spans="1:35" x14ac:dyDescent="0.25">
      <c r="A108" s="23" t="s">
        <v>129</v>
      </c>
      <c r="B108" s="19">
        <v>0</v>
      </c>
      <c r="C108" s="19">
        <v>0.16</v>
      </c>
      <c r="D108" s="19">
        <v>0.2</v>
      </c>
      <c r="E108" s="19">
        <v>0.4</v>
      </c>
      <c r="F108" s="19">
        <v>0.4</v>
      </c>
      <c r="G108" s="19">
        <v>0.9</v>
      </c>
      <c r="H108" s="3">
        <v>0</v>
      </c>
      <c r="I108" s="3">
        <v>0.03</v>
      </c>
      <c r="J108" s="3">
        <v>0</v>
      </c>
      <c r="K108" s="3">
        <v>0.03</v>
      </c>
      <c r="L108" s="3">
        <v>0.15</v>
      </c>
      <c r="M108" s="3">
        <v>0.4</v>
      </c>
      <c r="N108" s="3">
        <v>1.2</v>
      </c>
      <c r="O108" s="3">
        <v>1.6</v>
      </c>
      <c r="P108" s="3">
        <v>0.65</v>
      </c>
      <c r="Q108" s="3">
        <v>0.9</v>
      </c>
      <c r="R108" s="3">
        <v>0.6</v>
      </c>
      <c r="S108" s="3">
        <v>0.12</v>
      </c>
      <c r="T108" s="19" t="s">
        <v>19</v>
      </c>
      <c r="U108" s="19" t="s">
        <v>19</v>
      </c>
      <c r="V108" s="3">
        <v>0.04</v>
      </c>
      <c r="W108" s="3">
        <v>0.1</v>
      </c>
      <c r="X108" s="19" t="s">
        <v>19</v>
      </c>
      <c r="Y108" s="19" t="s">
        <v>19</v>
      </c>
      <c r="Z108" s="19" t="s">
        <v>19</v>
      </c>
      <c r="AA108" s="19" t="s">
        <v>19</v>
      </c>
      <c r="AB108" s="19" t="s">
        <v>19</v>
      </c>
      <c r="AC108" s="19" t="s">
        <v>19</v>
      </c>
      <c r="AD108" s="19" t="s">
        <v>19</v>
      </c>
      <c r="AE108" s="19" t="s">
        <v>19</v>
      </c>
      <c r="AF108" s="3"/>
      <c r="AG108" s="3"/>
      <c r="AH108" s="19" t="s">
        <v>19</v>
      </c>
      <c r="AI108" s="19" t="s">
        <v>19</v>
      </c>
    </row>
    <row r="109" spans="1:35" x14ac:dyDescent="0.25">
      <c r="A109" s="23" t="s">
        <v>130</v>
      </c>
      <c r="B109" s="19">
        <v>0.08</v>
      </c>
      <c r="C109" s="19">
        <v>0.16</v>
      </c>
      <c r="D109" s="19">
        <v>0.2</v>
      </c>
      <c r="E109" s="19">
        <v>0.4</v>
      </c>
      <c r="F109" s="19">
        <v>0.4</v>
      </c>
      <c r="G109" s="19">
        <v>0.9</v>
      </c>
      <c r="H109" s="3">
        <v>0</v>
      </c>
      <c r="I109" s="3">
        <v>3.5000000000000003E-2</v>
      </c>
      <c r="J109" s="3">
        <v>0</v>
      </c>
      <c r="K109" s="3">
        <v>3.5000000000000003E-2</v>
      </c>
      <c r="L109" s="19" t="s">
        <v>19</v>
      </c>
      <c r="M109" s="19" t="s">
        <v>19</v>
      </c>
      <c r="N109" s="3">
        <v>1.8</v>
      </c>
      <c r="O109" s="3">
        <v>2.2000000000000002</v>
      </c>
      <c r="P109" s="3">
        <v>1.2</v>
      </c>
      <c r="Q109" s="3">
        <v>1.5</v>
      </c>
      <c r="R109" s="3">
        <v>0.08</v>
      </c>
      <c r="S109" s="3">
        <v>0.15</v>
      </c>
      <c r="T109" s="19" t="s">
        <v>19</v>
      </c>
      <c r="U109" s="19" t="s">
        <v>19</v>
      </c>
      <c r="V109" s="19" t="s">
        <v>19</v>
      </c>
      <c r="W109" s="19" t="s">
        <v>19</v>
      </c>
      <c r="X109" s="19" t="s">
        <v>19</v>
      </c>
      <c r="Y109" s="19" t="s">
        <v>19</v>
      </c>
      <c r="Z109" s="19" t="s">
        <v>19</v>
      </c>
      <c r="AA109" s="19" t="s">
        <v>19</v>
      </c>
      <c r="AB109" s="19" t="s">
        <v>19</v>
      </c>
      <c r="AC109" s="19" t="s">
        <v>19</v>
      </c>
      <c r="AD109" s="19" t="s">
        <v>19</v>
      </c>
      <c r="AE109" s="19" t="s">
        <v>19</v>
      </c>
      <c r="AF109" s="3"/>
      <c r="AG109" s="3"/>
      <c r="AH109" s="19" t="s">
        <v>19</v>
      </c>
      <c r="AI109" s="19" t="s">
        <v>19</v>
      </c>
    </row>
    <row r="110" spans="1:35" x14ac:dyDescent="0.25">
      <c r="A110" s="23" t="s">
        <v>131</v>
      </c>
      <c r="B110" s="19">
        <v>0.1</v>
      </c>
      <c r="C110" s="19">
        <v>0.18</v>
      </c>
      <c r="D110" s="19">
        <v>0.2</v>
      </c>
      <c r="E110" s="19">
        <v>0.4</v>
      </c>
      <c r="F110" s="19">
        <v>0.3</v>
      </c>
      <c r="G110" s="19">
        <v>0.55000000000000004</v>
      </c>
      <c r="H110" s="3">
        <v>0</v>
      </c>
      <c r="I110" s="3">
        <v>0.03</v>
      </c>
      <c r="J110" s="3">
        <v>0</v>
      </c>
      <c r="K110" s="3">
        <v>0.03</v>
      </c>
      <c r="L110" s="3">
        <v>1.2</v>
      </c>
      <c r="M110" s="3">
        <v>1.7</v>
      </c>
      <c r="N110" s="3">
        <v>1.4</v>
      </c>
      <c r="O110" s="3">
        <v>1.8</v>
      </c>
      <c r="P110" s="3">
        <v>0.4</v>
      </c>
      <c r="Q110" s="3">
        <v>0.65</v>
      </c>
      <c r="R110" s="3">
        <v>0.08</v>
      </c>
      <c r="S110" s="3">
        <v>0.15</v>
      </c>
      <c r="T110" s="19" t="s">
        <v>19</v>
      </c>
      <c r="U110" s="19" t="s">
        <v>19</v>
      </c>
      <c r="V110" s="19" t="s">
        <v>19</v>
      </c>
      <c r="W110" s="19" t="s">
        <v>19</v>
      </c>
      <c r="X110" s="19" t="s">
        <v>19</v>
      </c>
      <c r="Y110" s="19" t="s">
        <v>19</v>
      </c>
      <c r="Z110" s="19" t="s">
        <v>19</v>
      </c>
      <c r="AA110" s="19" t="s">
        <v>19</v>
      </c>
      <c r="AB110" s="19" t="s">
        <v>19</v>
      </c>
      <c r="AC110" s="19" t="s">
        <v>19</v>
      </c>
      <c r="AD110" s="19" t="s">
        <v>19</v>
      </c>
      <c r="AE110" s="19" t="s">
        <v>19</v>
      </c>
      <c r="AF110" s="3">
        <v>0.2</v>
      </c>
      <c r="AG110" s="3">
        <v>0.3</v>
      </c>
      <c r="AH110" s="19" t="s">
        <v>19</v>
      </c>
      <c r="AI110" s="19" t="s">
        <v>19</v>
      </c>
    </row>
    <row r="111" spans="1:35" x14ac:dyDescent="0.25">
      <c r="A111" s="23" t="s">
        <v>132</v>
      </c>
      <c r="B111" s="19">
        <v>0.18</v>
      </c>
      <c r="C111" s="19">
        <v>0.24</v>
      </c>
      <c r="D111" s="19">
        <v>1.8</v>
      </c>
      <c r="E111" s="19">
        <v>2</v>
      </c>
      <c r="F111" s="19">
        <v>0.5</v>
      </c>
      <c r="G111" s="19">
        <v>0.8</v>
      </c>
      <c r="H111" s="3">
        <v>0</v>
      </c>
      <c r="I111" s="3">
        <v>2.5000000000000001E-2</v>
      </c>
      <c r="J111" s="3">
        <v>0</v>
      </c>
      <c r="K111" s="3">
        <v>2.5000000000000001E-2</v>
      </c>
      <c r="L111" s="3">
        <v>0.6</v>
      </c>
      <c r="M111" s="3">
        <v>0.9</v>
      </c>
      <c r="N111" s="19" t="s">
        <v>19</v>
      </c>
      <c r="O111" s="19" t="s">
        <v>19</v>
      </c>
      <c r="P111" s="19" t="s">
        <v>19</v>
      </c>
      <c r="Q111" s="19" t="s">
        <v>19</v>
      </c>
      <c r="R111" s="3">
        <v>0.1</v>
      </c>
      <c r="S111" s="3">
        <v>0.15</v>
      </c>
      <c r="T111" s="19" t="s">
        <v>19</v>
      </c>
      <c r="U111" s="19" t="s">
        <v>19</v>
      </c>
      <c r="V111" s="19" t="s">
        <v>19</v>
      </c>
      <c r="W111" s="19" t="s">
        <v>19</v>
      </c>
      <c r="X111" s="19" t="s">
        <v>19</v>
      </c>
      <c r="Y111" s="19" t="s">
        <v>19</v>
      </c>
      <c r="Z111" s="19" t="s">
        <v>19</v>
      </c>
      <c r="AA111" s="19" t="s">
        <v>19</v>
      </c>
      <c r="AB111" s="19" t="s">
        <v>19</v>
      </c>
      <c r="AC111" s="19" t="s">
        <v>19</v>
      </c>
      <c r="AD111" s="19" t="s">
        <v>19</v>
      </c>
      <c r="AE111" s="19" t="s">
        <v>19</v>
      </c>
      <c r="AF111" s="3">
        <v>0.25</v>
      </c>
      <c r="AG111" s="3">
        <v>0.3</v>
      </c>
      <c r="AH111" s="19" t="s">
        <v>19</v>
      </c>
      <c r="AI111" s="19" t="s">
        <v>19</v>
      </c>
    </row>
    <row r="112" spans="1:35" x14ac:dyDescent="0.25">
      <c r="A112" s="23" t="s">
        <v>133</v>
      </c>
      <c r="B112" s="19">
        <v>0.1</v>
      </c>
      <c r="C112" s="19">
        <v>0.15</v>
      </c>
      <c r="D112" s="19">
        <v>0.8</v>
      </c>
      <c r="E112" s="19">
        <v>1.2</v>
      </c>
      <c r="F112" s="19">
        <v>3</v>
      </c>
      <c r="G112" s="19">
        <v>3.5</v>
      </c>
      <c r="H112" s="3">
        <v>0</v>
      </c>
      <c r="I112" s="3">
        <v>0.02</v>
      </c>
      <c r="J112" s="3">
        <v>0</v>
      </c>
      <c r="K112" s="3">
        <v>0.02</v>
      </c>
      <c r="L112" s="3">
        <v>7</v>
      </c>
      <c r="M112" s="3">
        <v>7.5</v>
      </c>
      <c r="N112" s="19" t="s">
        <v>19</v>
      </c>
      <c r="O112" s="19" t="s">
        <v>19</v>
      </c>
      <c r="P112" s="19" t="s">
        <v>19</v>
      </c>
      <c r="Q112" s="19" t="s">
        <v>19</v>
      </c>
      <c r="R112" s="3"/>
      <c r="S112" s="3"/>
      <c r="T112" s="19" t="s">
        <v>19</v>
      </c>
      <c r="U112" s="19" t="s">
        <v>19</v>
      </c>
      <c r="V112" s="19" t="s">
        <v>19</v>
      </c>
      <c r="W112" s="19" t="s">
        <v>19</v>
      </c>
      <c r="X112" s="19" t="s">
        <v>19</v>
      </c>
      <c r="Y112" s="19" t="s">
        <v>19</v>
      </c>
      <c r="Z112" s="19" t="s">
        <v>19</v>
      </c>
      <c r="AA112" s="19" t="s">
        <v>19</v>
      </c>
      <c r="AB112" s="19" t="s">
        <v>19</v>
      </c>
      <c r="AC112" s="19" t="s">
        <v>19</v>
      </c>
      <c r="AD112" s="19" t="s">
        <v>19</v>
      </c>
      <c r="AE112" s="19" t="s">
        <v>19</v>
      </c>
      <c r="AF112" s="3"/>
      <c r="AG112" s="3"/>
      <c r="AH112" s="19" t="s">
        <v>19</v>
      </c>
      <c r="AI112" s="19" t="s">
        <v>19</v>
      </c>
    </row>
    <row r="113" spans="1:35" x14ac:dyDescent="0.25">
      <c r="A113" s="23" t="s">
        <v>134</v>
      </c>
      <c r="B113" s="19">
        <v>0.22</v>
      </c>
      <c r="C113" s="19">
        <v>0.3</v>
      </c>
      <c r="D113" s="19">
        <v>0.3</v>
      </c>
      <c r="E113" s="19">
        <v>0.7</v>
      </c>
      <c r="F113" s="19">
        <v>0.7</v>
      </c>
      <c r="G113" s="19">
        <v>1.1000000000000001</v>
      </c>
      <c r="H113" s="3">
        <v>0</v>
      </c>
      <c r="I113" s="3">
        <v>2.5000000000000001E-2</v>
      </c>
      <c r="J113" s="3">
        <v>0</v>
      </c>
      <c r="K113" s="3">
        <v>2.5000000000000001E-2</v>
      </c>
      <c r="L113" s="3">
        <v>1.4</v>
      </c>
      <c r="M113" s="3">
        <v>2</v>
      </c>
      <c r="N113" s="3">
        <v>0.3</v>
      </c>
      <c r="O113" s="3">
        <v>0.9</v>
      </c>
      <c r="P113" s="19" t="s">
        <v>19</v>
      </c>
      <c r="Q113" s="19" t="s">
        <v>19</v>
      </c>
      <c r="R113" s="3">
        <v>0.04</v>
      </c>
      <c r="S113" s="3">
        <v>0.2</v>
      </c>
      <c r="T113" s="19" t="s">
        <v>19</v>
      </c>
      <c r="U113" s="19" t="s">
        <v>19</v>
      </c>
      <c r="V113" s="19" t="s">
        <v>19</v>
      </c>
      <c r="W113" s="19" t="s">
        <v>19</v>
      </c>
      <c r="X113" s="19" t="s">
        <v>19</v>
      </c>
      <c r="Y113" s="19" t="s">
        <v>19</v>
      </c>
      <c r="Z113" s="19" t="s">
        <v>19</v>
      </c>
      <c r="AA113" s="19" t="s">
        <v>19</v>
      </c>
      <c r="AB113" s="19" t="s">
        <v>19</v>
      </c>
      <c r="AC113" s="19" t="s">
        <v>19</v>
      </c>
      <c r="AD113" s="19" t="s">
        <v>19</v>
      </c>
      <c r="AE113" s="19" t="s">
        <v>19</v>
      </c>
      <c r="AF113" s="3">
        <v>0.2</v>
      </c>
      <c r="AG113" s="3">
        <v>0.5</v>
      </c>
      <c r="AH113" s="19" t="s">
        <v>19</v>
      </c>
      <c r="AI113" s="19" t="s">
        <v>19</v>
      </c>
    </row>
    <row r="114" spans="1:35" x14ac:dyDescent="0.25">
      <c r="A114" s="23" t="s">
        <v>135</v>
      </c>
      <c r="B114" s="19">
        <v>0.24</v>
      </c>
      <c r="C114" s="19">
        <v>0.28000000000000003</v>
      </c>
      <c r="D114" s="19">
        <v>0.9</v>
      </c>
      <c r="E114" s="19">
        <v>1.2</v>
      </c>
      <c r="F114" s="19">
        <v>0.9</v>
      </c>
      <c r="G114" s="19">
        <v>1.2</v>
      </c>
      <c r="H114" s="3">
        <v>0</v>
      </c>
      <c r="I114" s="3">
        <v>0.02</v>
      </c>
      <c r="J114" s="3">
        <v>0</v>
      </c>
      <c r="K114" s="3">
        <v>0.02</v>
      </c>
      <c r="L114" s="3">
        <v>5</v>
      </c>
      <c r="M114" s="3">
        <v>5.5</v>
      </c>
      <c r="N114" s="19" t="s">
        <v>19</v>
      </c>
      <c r="O114" s="19" t="s">
        <v>19</v>
      </c>
      <c r="P114" s="19" t="s">
        <v>19</v>
      </c>
      <c r="Q114" s="19" t="s">
        <v>19</v>
      </c>
      <c r="R114" s="19" t="s">
        <v>19</v>
      </c>
      <c r="S114" s="19" t="s">
        <v>19</v>
      </c>
      <c r="T114" s="19" t="s">
        <v>19</v>
      </c>
      <c r="U114" s="19" t="s">
        <v>19</v>
      </c>
      <c r="V114" s="19" t="s">
        <v>19</v>
      </c>
      <c r="W114" s="19" t="s">
        <v>19</v>
      </c>
      <c r="X114" s="19" t="s">
        <v>19</v>
      </c>
      <c r="Y114" s="19" t="s">
        <v>19</v>
      </c>
      <c r="Z114" s="19" t="s">
        <v>19</v>
      </c>
      <c r="AA114" s="19" t="s">
        <v>19</v>
      </c>
      <c r="AB114" s="19" t="s">
        <v>19</v>
      </c>
      <c r="AC114" s="19" t="s">
        <v>19</v>
      </c>
      <c r="AD114" s="19" t="s">
        <v>19</v>
      </c>
      <c r="AE114" s="19" t="s">
        <v>19</v>
      </c>
      <c r="AF114" s="3">
        <v>0.55000000000000004</v>
      </c>
      <c r="AG114" s="3">
        <v>0.6</v>
      </c>
      <c r="AH114" s="19" t="s">
        <v>19</v>
      </c>
      <c r="AI114" s="19" t="s">
        <v>19</v>
      </c>
    </row>
    <row r="115" spans="1:35" x14ac:dyDescent="0.25">
      <c r="A115" s="23" t="s">
        <v>136</v>
      </c>
      <c r="B115" s="19">
        <v>0.28999999999999998</v>
      </c>
      <c r="C115" s="19">
        <v>0.33</v>
      </c>
      <c r="D115" s="19">
        <v>2.8</v>
      </c>
      <c r="E115" s="19">
        <v>3.2</v>
      </c>
      <c r="F115" s="19">
        <v>0.7</v>
      </c>
      <c r="G115" s="19">
        <v>1.2</v>
      </c>
      <c r="H115" s="3">
        <v>0</v>
      </c>
      <c r="I115" s="3">
        <v>0.02</v>
      </c>
      <c r="J115" s="3">
        <v>0</v>
      </c>
      <c r="K115" s="3">
        <v>0.02</v>
      </c>
      <c r="L115" s="3">
        <v>2.8</v>
      </c>
      <c r="M115" s="3">
        <v>3.2</v>
      </c>
      <c r="N115" s="19" t="s">
        <v>19</v>
      </c>
      <c r="O115" s="19" t="s">
        <v>19</v>
      </c>
      <c r="P115" s="19" t="s">
        <v>19</v>
      </c>
      <c r="Q115" s="19" t="s">
        <v>19</v>
      </c>
      <c r="R115" s="19" t="s">
        <v>19</v>
      </c>
      <c r="S115" s="19" t="s">
        <v>19</v>
      </c>
      <c r="T115" s="19" t="s">
        <v>19</v>
      </c>
      <c r="U115" s="19" t="s">
        <v>19</v>
      </c>
      <c r="V115" s="19" t="s">
        <v>19</v>
      </c>
      <c r="W115" s="19" t="s">
        <v>19</v>
      </c>
      <c r="X115" s="19" t="s">
        <v>19</v>
      </c>
      <c r="Y115" s="19" t="s">
        <v>19</v>
      </c>
      <c r="Z115" s="19" t="s">
        <v>19</v>
      </c>
      <c r="AA115" s="19" t="s">
        <v>19</v>
      </c>
      <c r="AB115" s="19" t="s">
        <v>19</v>
      </c>
      <c r="AC115" s="19" t="s">
        <v>19</v>
      </c>
      <c r="AD115" s="19" t="s">
        <v>19</v>
      </c>
      <c r="AE115" s="19" t="s">
        <v>19</v>
      </c>
      <c r="AF115" s="3">
        <v>0.5</v>
      </c>
      <c r="AG115" s="3">
        <v>0.6</v>
      </c>
      <c r="AH115" s="19" t="s">
        <v>19</v>
      </c>
      <c r="AI115" s="19" t="s">
        <v>19</v>
      </c>
    </row>
    <row r="116" spans="1:35" x14ac:dyDescent="0.25">
      <c r="A116" s="23" t="s">
        <v>137</v>
      </c>
      <c r="B116" s="19">
        <v>0.01</v>
      </c>
      <c r="C116" s="19">
        <v>0.04</v>
      </c>
      <c r="D116" s="3">
        <v>0</v>
      </c>
      <c r="E116" s="19">
        <v>0.2</v>
      </c>
      <c r="F116" s="3">
        <v>0</v>
      </c>
      <c r="G116" s="19">
        <v>0.2</v>
      </c>
      <c r="H116" s="3">
        <v>0</v>
      </c>
      <c r="I116" s="3">
        <v>1.4999999999999999E-2</v>
      </c>
      <c r="J116" s="3">
        <v>0</v>
      </c>
      <c r="K116" s="3">
        <v>1.4999999999999999E-2</v>
      </c>
      <c r="L116" s="3">
        <v>4.5</v>
      </c>
      <c r="M116" s="3">
        <v>5</v>
      </c>
      <c r="N116" s="3">
        <v>12</v>
      </c>
      <c r="O116" s="3">
        <v>12.5</v>
      </c>
      <c r="P116" s="19" t="s">
        <v>19</v>
      </c>
      <c r="Q116" s="19" t="s">
        <v>19</v>
      </c>
      <c r="R116" s="19" t="s">
        <v>19</v>
      </c>
      <c r="S116" s="19" t="s">
        <v>19</v>
      </c>
      <c r="T116" s="19" t="s">
        <v>19</v>
      </c>
      <c r="U116" s="19" t="s">
        <v>19</v>
      </c>
      <c r="V116" s="3">
        <v>0.7</v>
      </c>
      <c r="W116" s="3">
        <v>0.9</v>
      </c>
      <c r="X116" s="19" t="s">
        <v>19</v>
      </c>
      <c r="Y116" s="19" t="s">
        <v>19</v>
      </c>
      <c r="Z116" s="19" t="s">
        <v>19</v>
      </c>
      <c r="AA116" s="19" t="s">
        <v>19</v>
      </c>
      <c r="AB116" s="19" t="s">
        <v>19</v>
      </c>
      <c r="AC116" s="19" t="s">
        <v>19</v>
      </c>
      <c r="AD116" s="19" t="s">
        <v>19</v>
      </c>
      <c r="AE116" s="19" t="s">
        <v>19</v>
      </c>
      <c r="AF116" s="3">
        <v>2.5</v>
      </c>
      <c r="AG116" s="3">
        <v>3</v>
      </c>
      <c r="AH116" s="19" t="s">
        <v>19</v>
      </c>
      <c r="AI116" s="19" t="s">
        <v>19</v>
      </c>
    </row>
    <row r="117" spans="1:35" x14ac:dyDescent="0.25">
      <c r="A117" s="23" t="s">
        <v>138</v>
      </c>
      <c r="B117" s="19">
        <v>0.01</v>
      </c>
      <c r="C117" s="19">
        <v>0.04</v>
      </c>
      <c r="D117" s="3">
        <v>0</v>
      </c>
      <c r="E117" s="19">
        <v>0.02</v>
      </c>
      <c r="F117" s="3">
        <v>0</v>
      </c>
      <c r="G117" s="19">
        <v>0.02</v>
      </c>
      <c r="H117" s="3">
        <v>0</v>
      </c>
      <c r="I117" s="3">
        <v>1.4999999999999999E-2</v>
      </c>
      <c r="J117" s="3">
        <v>0</v>
      </c>
      <c r="K117" s="3">
        <v>1.4999999999999999E-2</v>
      </c>
      <c r="L117" s="3">
        <v>4.5</v>
      </c>
      <c r="M117" s="3">
        <v>5</v>
      </c>
      <c r="N117" s="3">
        <v>12</v>
      </c>
      <c r="O117" s="3">
        <v>12.5</v>
      </c>
      <c r="P117" s="19" t="s">
        <v>19</v>
      </c>
      <c r="Q117" s="19" t="s">
        <v>19</v>
      </c>
      <c r="R117" s="19" t="s">
        <v>19</v>
      </c>
      <c r="S117" s="19" t="s">
        <v>19</v>
      </c>
      <c r="T117" s="3">
        <v>0.25</v>
      </c>
      <c r="U117" s="3">
        <v>0.45</v>
      </c>
      <c r="V117" s="3">
        <v>0.7</v>
      </c>
      <c r="W117" s="3">
        <v>0.9</v>
      </c>
      <c r="X117" s="19" t="s">
        <v>19</v>
      </c>
      <c r="Y117" s="19" t="s">
        <v>19</v>
      </c>
      <c r="Z117" s="19" t="s">
        <v>19</v>
      </c>
      <c r="AA117" s="19" t="s">
        <v>19</v>
      </c>
      <c r="AB117" s="19" t="s">
        <v>19</v>
      </c>
      <c r="AC117" s="19" t="s">
        <v>19</v>
      </c>
      <c r="AD117" s="19" t="s">
        <v>19</v>
      </c>
      <c r="AE117" s="19" t="s">
        <v>19</v>
      </c>
      <c r="AF117" s="3">
        <v>2.5</v>
      </c>
      <c r="AG117" s="3">
        <v>3</v>
      </c>
      <c r="AH117" s="19" t="s">
        <v>19</v>
      </c>
      <c r="AI117" s="19" t="s">
        <v>19</v>
      </c>
    </row>
    <row r="118" spans="1:35" x14ac:dyDescent="0.25">
      <c r="A118" s="23" t="s">
        <v>139</v>
      </c>
      <c r="B118" s="19">
        <v>0.12</v>
      </c>
      <c r="C118" s="19">
        <v>0.18</v>
      </c>
      <c r="D118" s="3">
        <v>0.3</v>
      </c>
      <c r="E118" s="19">
        <v>0.6</v>
      </c>
      <c r="F118" s="19">
        <v>0.7</v>
      </c>
      <c r="G118" s="19">
        <v>1</v>
      </c>
      <c r="H118" s="3">
        <v>0</v>
      </c>
      <c r="I118" s="3">
        <v>0.04</v>
      </c>
      <c r="J118" s="3">
        <v>0</v>
      </c>
      <c r="K118" s="3">
        <v>0.04</v>
      </c>
      <c r="L118" s="3" t="s">
        <v>19</v>
      </c>
      <c r="M118" s="3" t="s">
        <v>19</v>
      </c>
      <c r="N118" s="19" t="s">
        <v>19</v>
      </c>
      <c r="O118" s="19" t="s">
        <v>19</v>
      </c>
      <c r="P118" s="19" t="s">
        <v>19</v>
      </c>
      <c r="Q118" s="19" t="s">
        <v>19</v>
      </c>
      <c r="R118" s="19" t="s">
        <v>19</v>
      </c>
      <c r="S118" s="19" t="s">
        <v>19</v>
      </c>
      <c r="T118" s="19" t="s">
        <v>19</v>
      </c>
      <c r="U118" s="19" t="s">
        <v>19</v>
      </c>
      <c r="V118" s="19" t="s">
        <v>19</v>
      </c>
      <c r="W118" s="19" t="s">
        <v>19</v>
      </c>
      <c r="X118" s="19" t="s">
        <v>19</v>
      </c>
      <c r="Y118" s="19" t="s">
        <v>19</v>
      </c>
      <c r="Z118" s="19" t="s">
        <v>19</v>
      </c>
      <c r="AA118" s="19" t="s">
        <v>19</v>
      </c>
      <c r="AB118" s="19" t="s">
        <v>19</v>
      </c>
      <c r="AC118" s="19" t="s">
        <v>19</v>
      </c>
      <c r="AD118" s="19" t="s">
        <v>19</v>
      </c>
      <c r="AE118" s="19" t="s">
        <v>19</v>
      </c>
      <c r="AF118" s="19" t="s">
        <v>19</v>
      </c>
      <c r="AG118" s="19" t="s">
        <v>19</v>
      </c>
      <c r="AH118" s="19" t="s">
        <v>19</v>
      </c>
      <c r="AI118" s="19" t="s">
        <v>19</v>
      </c>
    </row>
    <row r="119" spans="1:35" x14ac:dyDescent="0.25">
      <c r="A119" s="23" t="s">
        <v>140</v>
      </c>
      <c r="B119" s="19">
        <v>0.25</v>
      </c>
      <c r="C119" s="19">
        <v>0.32</v>
      </c>
      <c r="D119" s="3">
        <v>0.2</v>
      </c>
      <c r="E119" s="19">
        <v>0.5</v>
      </c>
      <c r="F119" s="19">
        <v>1.4</v>
      </c>
      <c r="G119" s="19">
        <v>1.7</v>
      </c>
      <c r="H119" s="3">
        <v>0</v>
      </c>
      <c r="I119" s="3">
        <v>0.04</v>
      </c>
      <c r="J119" s="3">
        <v>0</v>
      </c>
      <c r="K119" s="3">
        <v>0.04</v>
      </c>
      <c r="L119" s="19" t="s">
        <v>19</v>
      </c>
      <c r="M119" s="19" t="s">
        <v>19</v>
      </c>
      <c r="N119" s="19" t="s">
        <v>19</v>
      </c>
      <c r="O119" s="19" t="s">
        <v>19</v>
      </c>
      <c r="P119" s="19" t="s">
        <v>19</v>
      </c>
      <c r="Q119" s="19" t="s">
        <v>19</v>
      </c>
      <c r="R119" s="19" t="s">
        <v>19</v>
      </c>
      <c r="S119" s="19" t="s">
        <v>19</v>
      </c>
      <c r="T119" s="19" t="s">
        <v>19</v>
      </c>
      <c r="U119" s="19" t="s">
        <v>19</v>
      </c>
      <c r="V119" s="19" t="s">
        <v>19</v>
      </c>
      <c r="W119" s="19" t="s">
        <v>19</v>
      </c>
      <c r="X119" s="19" t="s">
        <v>19</v>
      </c>
      <c r="Y119" s="19" t="s">
        <v>19</v>
      </c>
      <c r="Z119" s="19" t="s">
        <v>19</v>
      </c>
      <c r="AA119" s="19" t="s">
        <v>19</v>
      </c>
      <c r="AB119" s="19" t="s">
        <v>19</v>
      </c>
      <c r="AC119" s="19" t="s">
        <v>19</v>
      </c>
      <c r="AD119" s="19" t="s">
        <v>19</v>
      </c>
      <c r="AE119" s="19" t="s">
        <v>19</v>
      </c>
      <c r="AF119" s="19" t="s">
        <v>19</v>
      </c>
      <c r="AG119" s="19" t="s">
        <v>19</v>
      </c>
      <c r="AH119" s="19" t="s">
        <v>19</v>
      </c>
      <c r="AI119" s="19" t="s">
        <v>19</v>
      </c>
    </row>
    <row r="120" spans="1:35" x14ac:dyDescent="0.25">
      <c r="A120" s="23" t="s">
        <v>141</v>
      </c>
      <c r="B120" s="19">
        <v>0.4</v>
      </c>
      <c r="C120" s="19">
        <v>0.5</v>
      </c>
      <c r="D120" s="3">
        <v>0.2</v>
      </c>
      <c r="E120" s="19">
        <v>0.5</v>
      </c>
      <c r="F120" s="19">
        <v>0.8</v>
      </c>
      <c r="G120" s="19">
        <v>1.2</v>
      </c>
      <c r="H120" s="3">
        <v>0</v>
      </c>
      <c r="I120" s="3">
        <v>0.04</v>
      </c>
      <c r="J120" s="3">
        <v>0</v>
      </c>
      <c r="K120" s="3">
        <v>0.04</v>
      </c>
      <c r="L120" s="19" t="s">
        <v>19</v>
      </c>
      <c r="M120" s="19" t="s">
        <v>19</v>
      </c>
      <c r="N120" s="19" t="s">
        <v>19</v>
      </c>
      <c r="O120" s="19" t="s">
        <v>19</v>
      </c>
      <c r="P120" s="19" t="s">
        <v>19</v>
      </c>
      <c r="Q120" s="19" t="s">
        <v>19</v>
      </c>
      <c r="R120" s="19" t="s">
        <v>19</v>
      </c>
      <c r="S120" s="19" t="s">
        <v>19</v>
      </c>
      <c r="T120" s="19" t="s">
        <v>19</v>
      </c>
      <c r="U120" s="19" t="s">
        <v>19</v>
      </c>
      <c r="V120" s="19" t="s">
        <v>19</v>
      </c>
      <c r="W120" s="19" t="s">
        <v>19</v>
      </c>
      <c r="X120" s="19" t="s">
        <v>19</v>
      </c>
      <c r="Y120" s="19" t="s">
        <v>19</v>
      </c>
      <c r="Z120" s="19" t="s">
        <v>19</v>
      </c>
      <c r="AA120" s="19" t="s">
        <v>19</v>
      </c>
      <c r="AB120" s="19" t="s">
        <v>19</v>
      </c>
      <c r="AC120" s="19" t="s">
        <v>19</v>
      </c>
      <c r="AD120" s="19" t="s">
        <v>19</v>
      </c>
      <c r="AE120" s="19" t="s">
        <v>19</v>
      </c>
      <c r="AF120" s="19" t="s">
        <v>19</v>
      </c>
      <c r="AG120" s="19" t="s">
        <v>19</v>
      </c>
      <c r="AH120" s="19" t="s">
        <v>19</v>
      </c>
      <c r="AI120" s="19" t="s">
        <v>19</v>
      </c>
    </row>
    <row r="121" spans="1:35" x14ac:dyDescent="0.25">
      <c r="A121" s="23" t="s">
        <v>142</v>
      </c>
      <c r="B121" s="19">
        <v>0.65</v>
      </c>
      <c r="C121" s="19">
        <v>0.8</v>
      </c>
      <c r="D121" s="3">
        <v>0.2</v>
      </c>
      <c r="E121" s="19">
        <v>0.5</v>
      </c>
      <c r="F121" s="19">
        <v>1.1000000000000001</v>
      </c>
      <c r="G121" s="19">
        <v>1.6</v>
      </c>
      <c r="H121" s="3">
        <v>0</v>
      </c>
      <c r="I121" s="3">
        <v>4.4999999999999998E-2</v>
      </c>
      <c r="J121" s="3">
        <v>0</v>
      </c>
      <c r="K121" s="3">
        <v>4.4999999999999998E-2</v>
      </c>
      <c r="L121" s="19" t="s">
        <v>19</v>
      </c>
      <c r="M121" s="19" t="s">
        <v>19</v>
      </c>
      <c r="N121" s="19" t="s">
        <v>19</v>
      </c>
      <c r="O121" s="19" t="s">
        <v>19</v>
      </c>
      <c r="P121" s="19" t="s">
        <v>19</v>
      </c>
      <c r="Q121" s="19" t="s">
        <v>19</v>
      </c>
      <c r="R121" s="19" t="s">
        <v>19</v>
      </c>
      <c r="S121" s="19" t="s">
        <v>19</v>
      </c>
      <c r="T121" s="19" t="s">
        <v>19</v>
      </c>
      <c r="U121" s="19" t="s">
        <v>19</v>
      </c>
      <c r="V121" s="19" t="s">
        <v>19</v>
      </c>
      <c r="W121" s="19" t="s">
        <v>19</v>
      </c>
      <c r="X121" s="19" t="s">
        <v>19</v>
      </c>
      <c r="Y121" s="19" t="s">
        <v>19</v>
      </c>
      <c r="Z121" s="19" t="s">
        <v>19</v>
      </c>
      <c r="AA121" s="19" t="s">
        <v>19</v>
      </c>
      <c r="AB121" s="19" t="s">
        <v>19</v>
      </c>
      <c r="AC121" s="19" t="s">
        <v>19</v>
      </c>
      <c r="AD121" s="19" t="s">
        <v>19</v>
      </c>
      <c r="AE121" s="19" t="s">
        <v>19</v>
      </c>
      <c r="AF121" s="19" t="s">
        <v>19</v>
      </c>
      <c r="AG121" s="19" t="s">
        <v>19</v>
      </c>
      <c r="AH121" s="19" t="s">
        <v>19</v>
      </c>
      <c r="AI121" s="19" t="s">
        <v>19</v>
      </c>
    </row>
    <row r="122" spans="1:35" x14ac:dyDescent="0.25">
      <c r="A122" s="23" t="s">
        <v>143</v>
      </c>
      <c r="B122" s="19">
        <v>0.52</v>
      </c>
      <c r="C122" s="19">
        <v>0.6</v>
      </c>
      <c r="D122" s="3">
        <v>0.5</v>
      </c>
      <c r="E122" s="19">
        <v>0.7</v>
      </c>
      <c r="F122" s="19">
        <v>0.5</v>
      </c>
      <c r="G122" s="19">
        <v>0.8</v>
      </c>
      <c r="H122" s="3">
        <v>0</v>
      </c>
      <c r="I122" s="3">
        <v>4.4999999999999998E-2</v>
      </c>
      <c r="J122" s="3">
        <v>0</v>
      </c>
      <c r="K122" s="3">
        <v>4.4999999999999998E-2</v>
      </c>
      <c r="L122" s="19" t="s">
        <v>19</v>
      </c>
      <c r="M122" s="19" t="s">
        <v>19</v>
      </c>
      <c r="N122" s="19" t="s">
        <v>19</v>
      </c>
      <c r="O122" s="19" t="s">
        <v>19</v>
      </c>
      <c r="P122" s="19" t="s">
        <v>19</v>
      </c>
      <c r="Q122" s="19" t="s">
        <v>19</v>
      </c>
      <c r="R122" s="19" t="s">
        <v>19</v>
      </c>
      <c r="S122" s="19" t="s">
        <v>19</v>
      </c>
      <c r="T122" s="19" t="s">
        <v>19</v>
      </c>
      <c r="U122" s="19" t="s">
        <v>19</v>
      </c>
      <c r="V122" s="19" t="s">
        <v>19</v>
      </c>
      <c r="W122" s="19" t="s">
        <v>19</v>
      </c>
      <c r="X122" s="19" t="s">
        <v>19</v>
      </c>
      <c r="Y122" s="19" t="s">
        <v>19</v>
      </c>
      <c r="Z122" s="19" t="s">
        <v>19</v>
      </c>
      <c r="AA122" s="19" t="s">
        <v>19</v>
      </c>
      <c r="AB122" s="19" t="s">
        <v>19</v>
      </c>
      <c r="AC122" s="19" t="s">
        <v>19</v>
      </c>
      <c r="AD122" s="19" t="s">
        <v>19</v>
      </c>
      <c r="AE122" s="19" t="s">
        <v>19</v>
      </c>
      <c r="AF122" s="19" t="s">
        <v>19</v>
      </c>
      <c r="AG122" s="19" t="s">
        <v>19</v>
      </c>
      <c r="AH122" s="19" t="s">
        <v>19</v>
      </c>
      <c r="AI122" s="19" t="s">
        <v>19</v>
      </c>
    </row>
    <row r="123" spans="1:35" x14ac:dyDescent="0.25">
      <c r="A123" s="23" t="s">
        <v>144</v>
      </c>
      <c r="B123" s="19">
        <v>0.35</v>
      </c>
      <c r="C123" s="19">
        <v>0.45</v>
      </c>
      <c r="D123" s="3">
        <v>0.2</v>
      </c>
      <c r="E123" s="19">
        <v>0.5</v>
      </c>
      <c r="F123" s="19">
        <v>1.6</v>
      </c>
      <c r="G123" s="19">
        <v>1.9</v>
      </c>
      <c r="H123" s="3">
        <v>0</v>
      </c>
      <c r="I123" s="3">
        <v>0.04</v>
      </c>
      <c r="J123" s="3">
        <v>0</v>
      </c>
      <c r="K123" s="3">
        <v>0.04</v>
      </c>
      <c r="L123" s="19" t="s">
        <v>19</v>
      </c>
      <c r="M123" s="19" t="s">
        <v>19</v>
      </c>
      <c r="N123" s="19" t="s">
        <v>19</v>
      </c>
      <c r="O123" s="19" t="s">
        <v>19</v>
      </c>
      <c r="P123" s="19" t="s">
        <v>19</v>
      </c>
      <c r="Q123" s="19" t="s">
        <v>19</v>
      </c>
      <c r="R123" s="3">
        <v>0.1</v>
      </c>
      <c r="S123" s="3">
        <v>0.2</v>
      </c>
      <c r="T123" s="19" t="s">
        <v>19</v>
      </c>
      <c r="U123" s="19" t="s">
        <v>19</v>
      </c>
      <c r="V123" s="19" t="s">
        <v>19</v>
      </c>
      <c r="W123" s="19" t="s">
        <v>19</v>
      </c>
      <c r="X123" s="19" t="s">
        <v>19</v>
      </c>
      <c r="Y123" s="19" t="s">
        <v>19</v>
      </c>
      <c r="Z123" s="19" t="s">
        <v>19</v>
      </c>
      <c r="AA123" s="19" t="s">
        <v>19</v>
      </c>
      <c r="AB123" s="19" t="s">
        <v>19</v>
      </c>
      <c r="AC123" s="19" t="s">
        <v>19</v>
      </c>
      <c r="AD123" s="19" t="s">
        <v>19</v>
      </c>
      <c r="AE123" s="19" t="s">
        <v>19</v>
      </c>
      <c r="AF123" s="19" t="s">
        <v>19</v>
      </c>
      <c r="AG123" s="19" t="s">
        <v>19</v>
      </c>
      <c r="AH123" s="19" t="s">
        <v>19</v>
      </c>
      <c r="AI123" s="19" t="s">
        <v>19</v>
      </c>
    </row>
    <row r="124" spans="1:35" x14ac:dyDescent="0.25">
      <c r="A124" s="23" t="s">
        <v>145</v>
      </c>
      <c r="B124" s="19">
        <v>0.12</v>
      </c>
      <c r="C124" s="19">
        <v>0.18</v>
      </c>
      <c r="D124" s="3">
        <v>0.2</v>
      </c>
      <c r="E124" s="19">
        <v>0.5</v>
      </c>
      <c r="F124" s="19">
        <v>0.4</v>
      </c>
      <c r="G124" s="19">
        <v>0.6</v>
      </c>
      <c r="H124" s="3">
        <v>0</v>
      </c>
      <c r="I124" s="3">
        <v>0.04</v>
      </c>
      <c r="J124" s="3">
        <v>0</v>
      </c>
      <c r="K124" s="3">
        <v>0.04</v>
      </c>
      <c r="L124" s="3">
        <v>0.5</v>
      </c>
      <c r="M124" s="3">
        <v>0.8</v>
      </c>
      <c r="N124" s="19" t="s">
        <v>19</v>
      </c>
      <c r="O124" s="19" t="s">
        <v>19</v>
      </c>
      <c r="P124" s="19" t="s">
        <v>19</v>
      </c>
      <c r="Q124" s="19" t="s">
        <v>19</v>
      </c>
      <c r="R124" s="19" t="s">
        <v>19</v>
      </c>
      <c r="S124" s="19" t="s">
        <v>19</v>
      </c>
      <c r="T124" s="19" t="s">
        <v>19</v>
      </c>
      <c r="U124" s="19" t="s">
        <v>19</v>
      </c>
      <c r="V124" s="19" t="s">
        <v>19</v>
      </c>
      <c r="W124" s="19" t="s">
        <v>19</v>
      </c>
      <c r="X124" s="19" t="s">
        <v>19</v>
      </c>
      <c r="Y124" s="19" t="s">
        <v>19</v>
      </c>
      <c r="Z124" s="19" t="s">
        <v>19</v>
      </c>
      <c r="AA124" s="19" t="s">
        <v>19</v>
      </c>
      <c r="AB124" s="19" t="s">
        <v>19</v>
      </c>
      <c r="AC124" s="19" t="s">
        <v>19</v>
      </c>
      <c r="AD124" s="19" t="s">
        <v>19</v>
      </c>
      <c r="AE124" s="19" t="s">
        <v>19</v>
      </c>
      <c r="AF124" s="19" t="s">
        <v>19</v>
      </c>
      <c r="AG124" s="19" t="s">
        <v>19</v>
      </c>
      <c r="AH124" s="19" t="s">
        <v>19</v>
      </c>
      <c r="AI124" s="19" t="s">
        <v>19</v>
      </c>
    </row>
    <row r="125" spans="1:35" x14ac:dyDescent="0.25">
      <c r="A125" s="23" t="s">
        <v>146</v>
      </c>
      <c r="B125" s="19">
        <v>0.25</v>
      </c>
      <c r="C125" s="19">
        <v>0.35</v>
      </c>
      <c r="D125" s="3">
        <v>0.2</v>
      </c>
      <c r="E125" s="19">
        <v>0.5</v>
      </c>
      <c r="F125" s="19">
        <v>0.5</v>
      </c>
      <c r="G125" s="19">
        <v>0.9</v>
      </c>
      <c r="H125" s="3">
        <v>0</v>
      </c>
      <c r="I125" s="3">
        <v>0.04</v>
      </c>
      <c r="J125" s="3">
        <v>0</v>
      </c>
      <c r="K125" s="3">
        <v>0.04</v>
      </c>
      <c r="L125" s="3">
        <v>0.5</v>
      </c>
      <c r="M125" s="3">
        <v>0.8</v>
      </c>
      <c r="N125" s="19" t="s">
        <v>19</v>
      </c>
      <c r="O125" s="19" t="s">
        <v>19</v>
      </c>
      <c r="P125" s="19" t="s">
        <v>19</v>
      </c>
      <c r="Q125" s="19" t="s">
        <v>19</v>
      </c>
      <c r="R125" s="19" t="s">
        <v>19</v>
      </c>
      <c r="S125" s="19" t="s">
        <v>19</v>
      </c>
      <c r="T125" s="19" t="s">
        <v>19</v>
      </c>
      <c r="U125" s="19" t="s">
        <v>19</v>
      </c>
      <c r="V125" s="19" t="s">
        <v>19</v>
      </c>
      <c r="W125" s="19" t="s">
        <v>19</v>
      </c>
      <c r="X125" s="19" t="s">
        <v>19</v>
      </c>
      <c r="Y125" s="19" t="s">
        <v>19</v>
      </c>
      <c r="Z125" s="19" t="s">
        <v>19</v>
      </c>
      <c r="AA125" s="19" t="s">
        <v>19</v>
      </c>
      <c r="AB125" s="19" t="s">
        <v>19</v>
      </c>
      <c r="AC125" s="19" t="s">
        <v>19</v>
      </c>
      <c r="AD125" s="19" t="s">
        <v>19</v>
      </c>
      <c r="AE125" s="19" t="s">
        <v>19</v>
      </c>
      <c r="AF125" s="19" t="s">
        <v>19</v>
      </c>
      <c r="AG125" s="19" t="s">
        <v>19</v>
      </c>
      <c r="AH125" s="19" t="s">
        <v>19</v>
      </c>
      <c r="AI125" s="19" t="s">
        <v>19</v>
      </c>
    </row>
    <row r="126" spans="1:35" x14ac:dyDescent="0.25">
      <c r="A126" s="23" t="s">
        <v>147</v>
      </c>
      <c r="B126" s="19">
        <v>0.2</v>
      </c>
      <c r="C126" s="19">
        <v>0.3</v>
      </c>
      <c r="D126" s="3">
        <v>0.2</v>
      </c>
      <c r="E126" s="19">
        <v>0.5</v>
      </c>
      <c r="F126" s="19">
        <v>0.85</v>
      </c>
      <c r="G126" s="19">
        <v>1.1499999999999999</v>
      </c>
      <c r="H126" s="3">
        <v>0</v>
      </c>
      <c r="I126" s="3">
        <v>0.04</v>
      </c>
      <c r="J126" s="3">
        <v>0</v>
      </c>
      <c r="K126" s="3">
        <v>0.04</v>
      </c>
      <c r="L126" s="3">
        <v>0.9</v>
      </c>
      <c r="M126" s="3">
        <v>1.3</v>
      </c>
      <c r="N126" s="19" t="s">
        <v>19</v>
      </c>
      <c r="O126" s="19" t="s">
        <v>19</v>
      </c>
      <c r="P126" s="19" t="s">
        <v>19</v>
      </c>
      <c r="Q126" s="19" t="s">
        <v>19</v>
      </c>
      <c r="R126" s="19" t="s">
        <v>19</v>
      </c>
      <c r="S126" s="19" t="s">
        <v>19</v>
      </c>
      <c r="T126" s="19" t="s">
        <v>19</v>
      </c>
      <c r="U126" s="19" t="s">
        <v>19</v>
      </c>
      <c r="V126" s="19" t="s">
        <v>19</v>
      </c>
      <c r="W126" s="19" t="s">
        <v>19</v>
      </c>
      <c r="X126" s="19" t="s">
        <v>19</v>
      </c>
      <c r="Y126" s="19" t="s">
        <v>19</v>
      </c>
      <c r="Z126" s="19" t="s">
        <v>19</v>
      </c>
      <c r="AA126" s="19" t="s">
        <v>19</v>
      </c>
      <c r="AB126" s="19" t="s">
        <v>19</v>
      </c>
      <c r="AC126" s="19" t="s">
        <v>19</v>
      </c>
      <c r="AD126" s="19" t="s">
        <v>19</v>
      </c>
      <c r="AE126" s="19" t="s">
        <v>19</v>
      </c>
      <c r="AF126" s="19" t="s">
        <v>19</v>
      </c>
      <c r="AG126" s="19" t="s">
        <v>19</v>
      </c>
      <c r="AH126" s="19" t="s">
        <v>19</v>
      </c>
      <c r="AI126" s="19" t="s">
        <v>19</v>
      </c>
    </row>
    <row r="127" spans="1:35" x14ac:dyDescent="0.25">
      <c r="A127" s="23" t="s">
        <v>148</v>
      </c>
      <c r="B127" s="19">
        <v>0.3</v>
      </c>
      <c r="C127" s="19">
        <v>0.45</v>
      </c>
      <c r="D127" s="3">
        <v>0.5</v>
      </c>
      <c r="E127" s="19">
        <v>0.75</v>
      </c>
      <c r="F127" s="19">
        <v>0.6</v>
      </c>
      <c r="G127" s="19">
        <v>0.9</v>
      </c>
      <c r="H127" s="3">
        <v>0</v>
      </c>
      <c r="I127" s="3">
        <v>0.04</v>
      </c>
      <c r="J127" s="3">
        <v>0</v>
      </c>
      <c r="K127" s="3">
        <v>0.04</v>
      </c>
      <c r="L127" s="3">
        <v>0.5</v>
      </c>
      <c r="M127" s="3">
        <v>0.8</v>
      </c>
      <c r="N127" s="19" t="s">
        <v>19</v>
      </c>
      <c r="O127" s="19" t="s">
        <v>19</v>
      </c>
      <c r="P127" s="19" t="s">
        <v>19</v>
      </c>
      <c r="Q127" s="19" t="s">
        <v>19</v>
      </c>
      <c r="R127" s="19" t="s">
        <v>19</v>
      </c>
      <c r="S127" s="19" t="s">
        <v>19</v>
      </c>
      <c r="T127" s="19" t="s">
        <v>19</v>
      </c>
      <c r="U127" s="19" t="s">
        <v>19</v>
      </c>
      <c r="V127" s="19" t="s">
        <v>19</v>
      </c>
      <c r="W127" s="19" t="s">
        <v>19</v>
      </c>
      <c r="X127" s="19" t="s">
        <v>19</v>
      </c>
      <c r="Y127" s="19" t="s">
        <v>19</v>
      </c>
      <c r="Z127" s="19" t="s">
        <v>19</v>
      </c>
      <c r="AA127" s="19" t="s">
        <v>19</v>
      </c>
      <c r="AB127" s="19" t="s">
        <v>19</v>
      </c>
      <c r="AC127" s="19" t="s">
        <v>19</v>
      </c>
      <c r="AD127" s="19" t="s">
        <v>19</v>
      </c>
      <c r="AE127" s="19" t="s">
        <v>19</v>
      </c>
      <c r="AF127" s="19" t="s">
        <v>19</v>
      </c>
      <c r="AG127" s="19" t="s">
        <v>19</v>
      </c>
      <c r="AH127" s="19" t="s">
        <v>19</v>
      </c>
      <c r="AI127" s="19" t="s">
        <v>19</v>
      </c>
    </row>
    <row r="128" spans="1:35" x14ac:dyDescent="0.25">
      <c r="A128" s="23" t="s">
        <v>149</v>
      </c>
      <c r="B128" s="19">
        <v>0.45</v>
      </c>
      <c r="C128" s="19">
        <v>0.6</v>
      </c>
      <c r="D128" s="3">
        <v>0.2</v>
      </c>
      <c r="E128" s="19">
        <v>0.5</v>
      </c>
      <c r="F128" s="19">
        <v>0.5</v>
      </c>
      <c r="G128" s="19">
        <v>0.9</v>
      </c>
      <c r="H128" s="3">
        <v>0</v>
      </c>
      <c r="I128" s="3">
        <v>0.04</v>
      </c>
      <c r="J128" s="3">
        <v>0</v>
      </c>
      <c r="K128" s="3">
        <v>0.04</v>
      </c>
      <c r="L128" s="3">
        <v>0.6</v>
      </c>
      <c r="M128" s="3">
        <v>0.9</v>
      </c>
      <c r="N128" s="19" t="s">
        <v>19</v>
      </c>
      <c r="O128" s="19" t="s">
        <v>19</v>
      </c>
      <c r="P128" s="19" t="s">
        <v>19</v>
      </c>
      <c r="Q128" s="19" t="s">
        <v>19</v>
      </c>
      <c r="R128" s="19" t="s">
        <v>19</v>
      </c>
      <c r="S128" s="19" t="s">
        <v>19</v>
      </c>
      <c r="T128" s="19" t="s">
        <v>19</v>
      </c>
      <c r="U128" s="19" t="s">
        <v>19</v>
      </c>
      <c r="V128" s="19" t="s">
        <v>19</v>
      </c>
      <c r="W128" s="19" t="s">
        <v>19</v>
      </c>
      <c r="X128" s="19" t="s">
        <v>19</v>
      </c>
      <c r="Y128" s="19" t="s">
        <v>19</v>
      </c>
      <c r="Z128" s="19" t="s">
        <v>19</v>
      </c>
      <c r="AA128" s="19" t="s">
        <v>19</v>
      </c>
      <c r="AB128" s="19" t="s">
        <v>19</v>
      </c>
      <c r="AC128" s="19" t="s">
        <v>19</v>
      </c>
      <c r="AD128" s="19" t="s">
        <v>19</v>
      </c>
      <c r="AE128" s="19" t="s">
        <v>19</v>
      </c>
      <c r="AF128" s="19" t="s">
        <v>19</v>
      </c>
      <c r="AG128" s="19" t="s">
        <v>19</v>
      </c>
      <c r="AH128" s="19" t="s">
        <v>19</v>
      </c>
      <c r="AI128" s="19" t="s">
        <v>19</v>
      </c>
    </row>
    <row r="129" spans="1:35" x14ac:dyDescent="0.25">
      <c r="A129" s="23" t="s">
        <v>150</v>
      </c>
      <c r="B129" s="19">
        <v>0.5</v>
      </c>
      <c r="C129" s="19">
        <v>0.65</v>
      </c>
      <c r="D129" s="3">
        <v>0.2</v>
      </c>
      <c r="E129" s="19">
        <v>0.5</v>
      </c>
      <c r="F129" s="19">
        <v>0.9</v>
      </c>
      <c r="G129" s="19">
        <v>1.3</v>
      </c>
      <c r="H129" s="3">
        <v>0</v>
      </c>
      <c r="I129" s="3">
        <v>0.05</v>
      </c>
      <c r="J129" s="3">
        <v>0</v>
      </c>
      <c r="K129" s="3">
        <v>0.05</v>
      </c>
      <c r="L129" s="3">
        <v>0.9</v>
      </c>
      <c r="M129" s="3">
        <v>1.3</v>
      </c>
      <c r="N129" s="19" t="s">
        <v>19</v>
      </c>
      <c r="O129" s="19" t="s">
        <v>19</v>
      </c>
      <c r="P129" s="19" t="s">
        <v>19</v>
      </c>
      <c r="Q129" s="19" t="s">
        <v>19</v>
      </c>
      <c r="R129" s="19" t="s">
        <v>19</v>
      </c>
      <c r="S129" s="19" t="s">
        <v>19</v>
      </c>
      <c r="T129" s="19" t="s">
        <v>19</v>
      </c>
      <c r="U129" s="19" t="s">
        <v>19</v>
      </c>
      <c r="V129" s="19" t="s">
        <v>19</v>
      </c>
      <c r="W129" s="19" t="s">
        <v>19</v>
      </c>
      <c r="X129" s="19" t="s">
        <v>19</v>
      </c>
      <c r="Y129" s="19" t="s">
        <v>19</v>
      </c>
      <c r="Z129" s="19" t="s">
        <v>19</v>
      </c>
      <c r="AA129" s="19" t="s">
        <v>19</v>
      </c>
      <c r="AB129" s="19" t="s">
        <v>19</v>
      </c>
      <c r="AC129" s="19" t="s">
        <v>19</v>
      </c>
      <c r="AD129" s="19" t="s">
        <v>19</v>
      </c>
      <c r="AE129" s="19" t="s">
        <v>19</v>
      </c>
      <c r="AF129" s="19" t="s">
        <v>19</v>
      </c>
      <c r="AG129" s="19" t="s">
        <v>19</v>
      </c>
      <c r="AH129" s="19" t="s">
        <v>19</v>
      </c>
      <c r="AI129" s="19" t="s">
        <v>19</v>
      </c>
    </row>
    <row r="130" spans="1:35" x14ac:dyDescent="0.25">
      <c r="A130" s="23" t="s">
        <v>151</v>
      </c>
      <c r="B130" s="19">
        <v>0.6</v>
      </c>
      <c r="C130" s="19">
        <v>0.75</v>
      </c>
      <c r="D130" s="3">
        <v>0.2</v>
      </c>
      <c r="E130" s="19">
        <v>0.5</v>
      </c>
      <c r="F130" s="19">
        <v>0.8</v>
      </c>
      <c r="G130" s="19">
        <v>1.2</v>
      </c>
      <c r="H130" s="3">
        <v>0</v>
      </c>
      <c r="I130" s="3">
        <v>0.05</v>
      </c>
      <c r="J130" s="3">
        <v>0</v>
      </c>
      <c r="K130" s="3">
        <v>0.05</v>
      </c>
      <c r="L130" s="3">
        <v>1.8</v>
      </c>
      <c r="M130" s="3">
        <v>2.2000000000000002</v>
      </c>
      <c r="N130" s="19" t="s">
        <v>19</v>
      </c>
      <c r="O130" s="19" t="s">
        <v>19</v>
      </c>
      <c r="P130" s="19" t="s">
        <v>19</v>
      </c>
      <c r="Q130" s="19" t="s">
        <v>19</v>
      </c>
      <c r="R130" s="19" t="s">
        <v>19</v>
      </c>
      <c r="S130" s="19" t="s">
        <v>19</v>
      </c>
      <c r="T130" s="19" t="s">
        <v>19</v>
      </c>
      <c r="U130" s="19" t="s">
        <v>19</v>
      </c>
      <c r="V130" s="19" t="s">
        <v>19</v>
      </c>
      <c r="W130" s="19" t="s">
        <v>19</v>
      </c>
      <c r="X130" s="19" t="s">
        <v>19</v>
      </c>
      <c r="Y130" s="19" t="s">
        <v>19</v>
      </c>
      <c r="Z130" s="19" t="s">
        <v>19</v>
      </c>
      <c r="AA130" s="19" t="s">
        <v>19</v>
      </c>
      <c r="AB130" s="19" t="s">
        <v>19</v>
      </c>
      <c r="AC130" s="19" t="s">
        <v>19</v>
      </c>
      <c r="AD130" s="19" t="s">
        <v>19</v>
      </c>
      <c r="AE130" s="19" t="s">
        <v>19</v>
      </c>
      <c r="AF130" s="19" t="s">
        <v>19</v>
      </c>
      <c r="AG130" s="19" t="s">
        <v>19</v>
      </c>
      <c r="AH130" s="19" t="s">
        <v>19</v>
      </c>
      <c r="AI130" s="19" t="s">
        <v>19</v>
      </c>
    </row>
    <row r="131" spans="1:35" x14ac:dyDescent="0.25">
      <c r="A131" s="23" t="s">
        <v>152</v>
      </c>
      <c r="B131" s="19">
        <v>0.28000000000000003</v>
      </c>
      <c r="C131" s="19">
        <v>0.38</v>
      </c>
      <c r="D131" s="3">
        <v>0.2</v>
      </c>
      <c r="E131" s="19">
        <v>0.5</v>
      </c>
      <c r="F131" s="19">
        <v>1</v>
      </c>
      <c r="G131" s="19">
        <v>1.4</v>
      </c>
      <c r="H131" s="3">
        <v>0</v>
      </c>
      <c r="I131" s="3">
        <v>0.04</v>
      </c>
      <c r="J131" s="3">
        <v>0</v>
      </c>
      <c r="K131" s="3">
        <v>0.04</v>
      </c>
      <c r="L131" s="3">
        <v>0.2</v>
      </c>
      <c r="M131" s="3">
        <v>0.6</v>
      </c>
      <c r="N131" s="19" t="s">
        <v>19</v>
      </c>
      <c r="O131" s="19" t="s">
        <v>19</v>
      </c>
      <c r="P131" s="19" t="s">
        <v>19</v>
      </c>
      <c r="Q131" s="19" t="s">
        <v>19</v>
      </c>
      <c r="R131" s="3">
        <v>0.1</v>
      </c>
      <c r="S131" s="3">
        <v>0.25</v>
      </c>
      <c r="T131" s="19" t="s">
        <v>19</v>
      </c>
      <c r="U131" s="19" t="s">
        <v>19</v>
      </c>
      <c r="V131" s="19" t="s">
        <v>19</v>
      </c>
      <c r="W131" s="19" t="s">
        <v>19</v>
      </c>
      <c r="X131" s="19" t="s">
        <v>19</v>
      </c>
      <c r="Y131" s="19" t="s">
        <v>19</v>
      </c>
      <c r="Z131" s="19" t="s">
        <v>19</v>
      </c>
      <c r="AA131" s="19" t="s">
        <v>19</v>
      </c>
      <c r="AB131" s="19" t="s">
        <v>19</v>
      </c>
      <c r="AC131" s="19" t="s">
        <v>19</v>
      </c>
      <c r="AD131" s="19" t="s">
        <v>19</v>
      </c>
      <c r="AE131" s="19" t="s">
        <v>19</v>
      </c>
      <c r="AF131" s="19" t="s">
        <v>19</v>
      </c>
      <c r="AG131" s="19" t="s">
        <v>19</v>
      </c>
      <c r="AH131" s="19" t="s">
        <v>19</v>
      </c>
      <c r="AI131" s="19" t="s">
        <v>19</v>
      </c>
    </row>
    <row r="132" spans="1:35" x14ac:dyDescent="0.25">
      <c r="A132" s="23" t="s">
        <v>153</v>
      </c>
      <c r="B132" s="19">
        <v>0.35</v>
      </c>
      <c r="C132" s="19">
        <v>0.45</v>
      </c>
      <c r="D132" s="3">
        <v>0.2</v>
      </c>
      <c r="E132" s="19">
        <v>0.5</v>
      </c>
      <c r="F132" s="19">
        <v>0.5</v>
      </c>
      <c r="G132" s="19">
        <v>0.8</v>
      </c>
      <c r="H132" s="3">
        <v>0</v>
      </c>
      <c r="I132" s="3">
        <v>0.04</v>
      </c>
      <c r="J132" s="3">
        <v>0</v>
      </c>
      <c r="K132" s="3">
        <v>0.04</v>
      </c>
      <c r="L132" s="3">
        <v>1</v>
      </c>
      <c r="M132" s="3">
        <v>1.4</v>
      </c>
      <c r="N132" s="19" t="s">
        <v>19</v>
      </c>
      <c r="O132" s="19" t="s">
        <v>19</v>
      </c>
      <c r="P132" s="19" t="s">
        <v>19</v>
      </c>
      <c r="Q132" s="19" t="s">
        <v>19</v>
      </c>
      <c r="R132" s="3">
        <v>0.15</v>
      </c>
      <c r="S132" s="3">
        <v>0.3</v>
      </c>
      <c r="T132" s="19" t="s">
        <v>19</v>
      </c>
      <c r="U132" s="19" t="s">
        <v>19</v>
      </c>
      <c r="V132" s="19" t="s">
        <v>19</v>
      </c>
      <c r="W132" s="19" t="s">
        <v>19</v>
      </c>
      <c r="X132" s="19" t="s">
        <v>19</v>
      </c>
      <c r="Y132" s="19" t="s">
        <v>19</v>
      </c>
      <c r="Z132" s="19" t="s">
        <v>19</v>
      </c>
      <c r="AA132" s="19" t="s">
        <v>19</v>
      </c>
      <c r="AB132" s="19" t="s">
        <v>19</v>
      </c>
      <c r="AC132" s="19" t="s">
        <v>19</v>
      </c>
      <c r="AD132" s="19" t="s">
        <v>19</v>
      </c>
      <c r="AE132" s="19" t="s">
        <v>19</v>
      </c>
      <c r="AF132" s="19" t="s">
        <v>19</v>
      </c>
      <c r="AG132" s="19" t="s">
        <v>19</v>
      </c>
      <c r="AH132" s="19" t="s">
        <v>19</v>
      </c>
      <c r="AI132" s="19" t="s">
        <v>19</v>
      </c>
    </row>
    <row r="133" spans="1:35" x14ac:dyDescent="0.25">
      <c r="A133" s="23" t="s">
        <v>154</v>
      </c>
      <c r="B133" s="19">
        <v>0.25</v>
      </c>
      <c r="C133" s="19">
        <v>0.35</v>
      </c>
      <c r="D133" s="3">
        <v>0.2</v>
      </c>
      <c r="E133" s="19">
        <v>0.5</v>
      </c>
      <c r="F133" s="19">
        <v>0.5</v>
      </c>
      <c r="G133" s="19">
        <v>0.8</v>
      </c>
      <c r="H133" s="3">
        <v>0</v>
      </c>
      <c r="I133" s="3">
        <v>0.04</v>
      </c>
      <c r="J133" s="3">
        <v>0</v>
      </c>
      <c r="K133" s="3">
        <v>0.04</v>
      </c>
      <c r="L133" s="3">
        <v>0.8</v>
      </c>
      <c r="M133" s="3">
        <v>1.2</v>
      </c>
      <c r="N133" s="19" t="s">
        <v>19</v>
      </c>
      <c r="O133" s="19" t="s">
        <v>19</v>
      </c>
      <c r="P133" s="19" t="s">
        <v>19</v>
      </c>
      <c r="Q133" s="19" t="s">
        <v>19</v>
      </c>
      <c r="R133" s="19" t="s">
        <v>19</v>
      </c>
      <c r="S133" s="19" t="s">
        <v>19</v>
      </c>
      <c r="T133" s="19" t="s">
        <v>19</v>
      </c>
      <c r="U133" s="19" t="s">
        <v>19</v>
      </c>
      <c r="V133" s="19" t="s">
        <v>19</v>
      </c>
      <c r="W133" s="19" t="s">
        <v>19</v>
      </c>
      <c r="X133" s="19" t="s">
        <v>19</v>
      </c>
      <c r="Y133" s="19" t="s">
        <v>19</v>
      </c>
      <c r="Z133" s="19" t="s">
        <v>19</v>
      </c>
      <c r="AA133" s="19" t="s">
        <v>19</v>
      </c>
      <c r="AB133" s="19" t="s">
        <v>19</v>
      </c>
      <c r="AC133" s="19" t="s">
        <v>19</v>
      </c>
      <c r="AD133" s="19" t="s">
        <v>19</v>
      </c>
      <c r="AE133" s="19" t="s">
        <v>19</v>
      </c>
      <c r="AF133" s="3">
        <v>0.2</v>
      </c>
      <c r="AG133" s="3">
        <v>0.3</v>
      </c>
      <c r="AH133" s="19" t="s">
        <v>19</v>
      </c>
      <c r="AI133" s="19" t="s">
        <v>19</v>
      </c>
    </row>
    <row r="134" spans="1:35" x14ac:dyDescent="0.25">
      <c r="A134" s="23" t="s">
        <v>155</v>
      </c>
      <c r="B134" s="19">
        <v>0.38</v>
      </c>
      <c r="C134" s="19">
        <v>0.45</v>
      </c>
      <c r="D134" s="3">
        <v>0.2</v>
      </c>
      <c r="E134" s="19">
        <v>0.5</v>
      </c>
      <c r="F134" s="19">
        <v>0.5</v>
      </c>
      <c r="G134" s="19">
        <v>0.8</v>
      </c>
      <c r="H134" s="3">
        <v>0</v>
      </c>
      <c r="I134" s="3">
        <v>0.04</v>
      </c>
      <c r="J134" s="3">
        <v>0</v>
      </c>
      <c r="K134" s="3">
        <v>0.04</v>
      </c>
      <c r="L134" s="3">
        <v>0.8</v>
      </c>
      <c r="M134" s="3">
        <v>1.2</v>
      </c>
      <c r="N134" s="19" t="s">
        <v>19</v>
      </c>
      <c r="O134" s="19" t="s">
        <v>19</v>
      </c>
      <c r="P134" s="19" t="s">
        <v>19</v>
      </c>
      <c r="Q134" s="19" t="s">
        <v>19</v>
      </c>
      <c r="R134" s="19" t="s">
        <v>19</v>
      </c>
      <c r="S134" s="19" t="s">
        <v>19</v>
      </c>
      <c r="T134" s="19" t="s">
        <v>19</v>
      </c>
      <c r="U134" s="19" t="s">
        <v>19</v>
      </c>
      <c r="V134" s="19" t="s">
        <v>19</v>
      </c>
      <c r="W134" s="19" t="s">
        <v>19</v>
      </c>
      <c r="X134" s="19" t="s">
        <v>19</v>
      </c>
      <c r="Y134" s="19" t="s">
        <v>19</v>
      </c>
      <c r="Z134" s="19" t="s">
        <v>19</v>
      </c>
      <c r="AA134" s="19" t="s">
        <v>19</v>
      </c>
      <c r="AB134" s="19" t="s">
        <v>19</v>
      </c>
      <c r="AC134" s="19" t="s">
        <v>19</v>
      </c>
      <c r="AD134" s="19" t="s">
        <v>19</v>
      </c>
      <c r="AE134" s="19" t="s">
        <v>19</v>
      </c>
      <c r="AF134" s="3">
        <v>0.2</v>
      </c>
      <c r="AG134" s="3">
        <v>0.3</v>
      </c>
      <c r="AH134" s="19" t="s">
        <v>19</v>
      </c>
      <c r="AI134" s="19" t="s">
        <v>19</v>
      </c>
    </row>
    <row r="135" spans="1:35" x14ac:dyDescent="0.25">
      <c r="A135" s="23" t="s">
        <v>156</v>
      </c>
      <c r="B135" s="19">
        <v>0.35</v>
      </c>
      <c r="C135" s="19">
        <v>0.45</v>
      </c>
      <c r="D135" s="3">
        <v>0.2</v>
      </c>
      <c r="E135" s="19">
        <v>0.5</v>
      </c>
      <c r="F135" s="19">
        <v>0.4</v>
      </c>
      <c r="G135" s="19">
        <v>0.9</v>
      </c>
      <c r="H135" s="3">
        <v>0</v>
      </c>
      <c r="I135" s="3">
        <v>0.04</v>
      </c>
      <c r="J135" s="3">
        <v>0</v>
      </c>
      <c r="K135" s="3">
        <v>0.04</v>
      </c>
      <c r="L135" s="3">
        <v>0.5</v>
      </c>
      <c r="M135" s="3">
        <v>0.8</v>
      </c>
      <c r="N135" s="3">
        <v>1</v>
      </c>
      <c r="O135" s="3">
        <v>1.5</v>
      </c>
      <c r="P135" s="19" t="s">
        <v>19</v>
      </c>
      <c r="Q135" s="19" t="s">
        <v>19</v>
      </c>
      <c r="R135" s="19" t="s">
        <v>19</v>
      </c>
      <c r="S135" s="19" t="s">
        <v>19</v>
      </c>
      <c r="T135" s="19" t="s">
        <v>19</v>
      </c>
      <c r="U135" s="19" t="s">
        <v>19</v>
      </c>
      <c r="V135" s="19" t="s">
        <v>19</v>
      </c>
      <c r="W135" s="19" t="s">
        <v>19</v>
      </c>
      <c r="X135" s="19" t="s">
        <v>19</v>
      </c>
      <c r="Y135" s="19" t="s">
        <v>19</v>
      </c>
      <c r="Z135" s="19" t="s">
        <v>19</v>
      </c>
      <c r="AA135" s="19" t="s">
        <v>19</v>
      </c>
      <c r="AB135" s="19" t="s">
        <v>19</v>
      </c>
      <c r="AC135" s="19" t="s">
        <v>19</v>
      </c>
      <c r="AD135" s="19" t="s">
        <v>19</v>
      </c>
      <c r="AE135" s="19" t="s">
        <v>19</v>
      </c>
      <c r="AF135" s="19" t="s">
        <v>19</v>
      </c>
      <c r="AG135" s="19" t="s">
        <v>19</v>
      </c>
      <c r="AH135" s="19" t="s">
        <v>19</v>
      </c>
      <c r="AI135" s="19" t="s">
        <v>19</v>
      </c>
    </row>
    <row r="136" spans="1:35" x14ac:dyDescent="0.25">
      <c r="A136" s="23" t="s">
        <v>157</v>
      </c>
      <c r="B136" s="19">
        <v>0.35</v>
      </c>
      <c r="C136" s="19">
        <v>0.45</v>
      </c>
      <c r="D136" s="3">
        <v>0.2</v>
      </c>
      <c r="E136" s="19">
        <v>0.5</v>
      </c>
      <c r="F136" s="19">
        <v>0.6</v>
      </c>
      <c r="G136" s="19">
        <v>0.9</v>
      </c>
      <c r="H136" s="3">
        <v>0</v>
      </c>
      <c r="I136" s="3">
        <v>4.4999999999999998E-2</v>
      </c>
      <c r="J136" s="3">
        <v>0</v>
      </c>
      <c r="K136" s="3">
        <v>4.4999999999999998E-2</v>
      </c>
      <c r="L136" s="3">
        <v>0.4</v>
      </c>
      <c r="M136" s="3">
        <v>0.7</v>
      </c>
      <c r="N136" s="3">
        <v>1.6</v>
      </c>
      <c r="O136" s="3">
        <v>2</v>
      </c>
      <c r="P136" s="19" t="s">
        <v>19</v>
      </c>
      <c r="Q136" s="19" t="s">
        <v>19</v>
      </c>
      <c r="R136" s="19" t="s">
        <v>19</v>
      </c>
      <c r="S136" s="19" t="s">
        <v>19</v>
      </c>
      <c r="T136" s="19" t="s">
        <v>19</v>
      </c>
      <c r="U136" s="19" t="s">
        <v>19</v>
      </c>
      <c r="V136" s="19" t="s">
        <v>19</v>
      </c>
      <c r="W136" s="19" t="s">
        <v>19</v>
      </c>
      <c r="X136" s="19" t="s">
        <v>19</v>
      </c>
      <c r="Y136" s="19" t="s">
        <v>19</v>
      </c>
      <c r="Z136" s="19" t="s">
        <v>19</v>
      </c>
      <c r="AA136" s="19" t="s">
        <v>19</v>
      </c>
      <c r="AB136" s="19" t="s">
        <v>19</v>
      </c>
      <c r="AC136" s="19" t="s">
        <v>19</v>
      </c>
      <c r="AD136" s="19" t="s">
        <v>19</v>
      </c>
      <c r="AE136" s="19" t="s">
        <v>19</v>
      </c>
      <c r="AF136" s="19" t="s">
        <v>19</v>
      </c>
      <c r="AG136" s="19" t="s">
        <v>19</v>
      </c>
      <c r="AH136" s="19" t="s">
        <v>19</v>
      </c>
      <c r="AI136" s="19" t="s">
        <v>19</v>
      </c>
    </row>
    <row r="137" spans="1:35" x14ac:dyDescent="0.25">
      <c r="A137" s="23" t="s">
        <v>158</v>
      </c>
      <c r="B137" s="19">
        <v>0.25</v>
      </c>
      <c r="C137" s="19">
        <v>0.32</v>
      </c>
      <c r="D137" s="3">
        <v>0.4</v>
      </c>
      <c r="E137" s="19">
        <v>0.5</v>
      </c>
      <c r="F137" s="19">
        <v>1.4</v>
      </c>
      <c r="G137" s="19">
        <v>1.8</v>
      </c>
      <c r="H137" s="3">
        <v>0</v>
      </c>
      <c r="I137" s="3">
        <v>0.03</v>
      </c>
      <c r="J137" s="3">
        <v>0</v>
      </c>
      <c r="K137" s="3">
        <v>2.5000000000000001E-2</v>
      </c>
      <c r="L137" s="3">
        <v>0.5</v>
      </c>
      <c r="M137" s="3">
        <v>1</v>
      </c>
      <c r="N137" s="19" t="s">
        <v>19</v>
      </c>
      <c r="O137" s="19" t="s">
        <v>19</v>
      </c>
      <c r="P137" s="19" t="s">
        <v>19</v>
      </c>
      <c r="Q137" s="19" t="s">
        <v>19</v>
      </c>
      <c r="R137" s="3">
        <v>0.2</v>
      </c>
      <c r="S137" s="3">
        <v>0.4</v>
      </c>
      <c r="T137" s="19" t="s">
        <v>19</v>
      </c>
      <c r="U137" s="19" t="s">
        <v>19</v>
      </c>
      <c r="V137" s="19" t="s">
        <v>19</v>
      </c>
      <c r="W137" s="19" t="s">
        <v>19</v>
      </c>
      <c r="X137" s="19" t="s">
        <v>19</v>
      </c>
      <c r="Y137" s="19" t="s">
        <v>19</v>
      </c>
      <c r="Z137" s="19" t="s">
        <v>19</v>
      </c>
      <c r="AA137" s="19" t="s">
        <v>19</v>
      </c>
      <c r="AB137" s="19" t="s">
        <v>19</v>
      </c>
      <c r="AC137" s="19" t="s">
        <v>19</v>
      </c>
      <c r="AD137" s="19" t="s">
        <v>19</v>
      </c>
      <c r="AE137" s="19" t="s">
        <v>19</v>
      </c>
      <c r="AF137" s="3">
        <v>0.4</v>
      </c>
      <c r="AG137" s="3">
        <v>0.6</v>
      </c>
      <c r="AH137" s="19" t="s">
        <v>19</v>
      </c>
      <c r="AI137" s="19" t="s">
        <v>19</v>
      </c>
    </row>
    <row r="138" spans="1:35" x14ac:dyDescent="0.25">
      <c r="A138" s="23" t="s">
        <v>159</v>
      </c>
      <c r="B138" s="19">
        <v>0.7</v>
      </c>
      <c r="C138" s="19">
        <v>0.85</v>
      </c>
      <c r="D138" s="3">
        <v>0.2</v>
      </c>
      <c r="E138" s="19">
        <v>0.5</v>
      </c>
      <c r="F138" s="19">
        <v>0.6</v>
      </c>
      <c r="G138" s="19">
        <v>0.9</v>
      </c>
      <c r="H138" s="3">
        <v>0</v>
      </c>
      <c r="I138" s="3">
        <v>0.05</v>
      </c>
      <c r="J138" s="3">
        <v>0</v>
      </c>
      <c r="K138" s="3">
        <v>0.05</v>
      </c>
      <c r="L138" s="3">
        <v>1.3</v>
      </c>
      <c r="M138" s="3">
        <v>1.7</v>
      </c>
      <c r="N138" s="3">
        <v>0.5</v>
      </c>
      <c r="O138" s="3">
        <v>0.8</v>
      </c>
      <c r="P138" s="19" t="s">
        <v>19</v>
      </c>
      <c r="Q138" s="19" t="s">
        <v>19</v>
      </c>
      <c r="R138" s="3">
        <v>0.1</v>
      </c>
      <c r="S138" s="3">
        <v>0.25</v>
      </c>
      <c r="T138" s="19" t="s">
        <v>19</v>
      </c>
      <c r="U138" s="19" t="s">
        <v>19</v>
      </c>
      <c r="V138" s="19" t="s">
        <v>19</v>
      </c>
      <c r="W138" s="19" t="s">
        <v>19</v>
      </c>
      <c r="X138" s="19" t="s">
        <v>19</v>
      </c>
      <c r="Y138" s="19" t="s">
        <v>19</v>
      </c>
      <c r="Z138" s="19" t="s">
        <v>19</v>
      </c>
      <c r="AA138" s="19" t="s">
        <v>19</v>
      </c>
      <c r="AB138" s="19" t="s">
        <v>19</v>
      </c>
      <c r="AC138" s="19" t="s">
        <v>19</v>
      </c>
      <c r="AD138" s="19" t="s">
        <v>19</v>
      </c>
      <c r="AE138" s="19" t="s">
        <v>19</v>
      </c>
      <c r="AF138" s="3">
        <v>0.4</v>
      </c>
      <c r="AG138" s="3">
        <v>0.6</v>
      </c>
      <c r="AH138" s="19" t="s">
        <v>19</v>
      </c>
      <c r="AI138" s="19" t="s">
        <v>19</v>
      </c>
    </row>
    <row r="139" spans="1:35" x14ac:dyDescent="0.25">
      <c r="A139" s="23" t="s">
        <v>160</v>
      </c>
      <c r="B139" s="19">
        <v>0.34</v>
      </c>
      <c r="C139" s="19">
        <v>0.42</v>
      </c>
      <c r="D139" s="3">
        <v>0.2</v>
      </c>
      <c r="E139" s="19">
        <v>0.5</v>
      </c>
      <c r="F139" s="19">
        <v>1.2</v>
      </c>
      <c r="G139" s="19">
        <v>1.6</v>
      </c>
      <c r="H139" s="3">
        <v>0</v>
      </c>
      <c r="I139" s="3">
        <v>4.4999999999999998E-2</v>
      </c>
      <c r="J139" s="3">
        <v>0</v>
      </c>
      <c r="K139" s="3">
        <v>4.4999999999999998E-2</v>
      </c>
      <c r="L139" s="19" t="s">
        <v>19</v>
      </c>
      <c r="M139" s="19" t="s">
        <v>19</v>
      </c>
      <c r="N139" s="19" t="s">
        <v>19</v>
      </c>
      <c r="O139" s="19" t="s">
        <v>19</v>
      </c>
      <c r="P139" s="19" t="s">
        <v>19</v>
      </c>
      <c r="Q139" s="19" t="s">
        <v>19</v>
      </c>
      <c r="R139" s="19" t="s">
        <v>19</v>
      </c>
      <c r="S139" s="19" t="s">
        <v>19</v>
      </c>
      <c r="T139" s="19" t="s">
        <v>19</v>
      </c>
      <c r="U139" s="19" t="s">
        <v>19</v>
      </c>
      <c r="V139" s="3">
        <v>0.02</v>
      </c>
      <c r="W139" s="3">
        <v>0.1</v>
      </c>
      <c r="X139" s="19" t="s">
        <v>19</v>
      </c>
      <c r="Y139" s="19" t="s">
        <v>19</v>
      </c>
      <c r="Z139" s="19" t="s">
        <v>19</v>
      </c>
      <c r="AA139" s="19" t="s">
        <v>19</v>
      </c>
      <c r="AB139" s="19" t="s">
        <v>19</v>
      </c>
      <c r="AC139" s="19" t="s">
        <v>19</v>
      </c>
      <c r="AD139" s="19" t="s">
        <v>19</v>
      </c>
      <c r="AE139" s="19" t="s">
        <v>19</v>
      </c>
      <c r="AF139" s="19" t="s">
        <v>19</v>
      </c>
      <c r="AG139" s="19" t="s">
        <v>19</v>
      </c>
      <c r="AH139" s="19" t="s">
        <v>19</v>
      </c>
      <c r="AI139" s="19" t="s">
        <v>19</v>
      </c>
    </row>
    <row r="140" spans="1:35" x14ac:dyDescent="0.25">
      <c r="A140" s="23" t="s">
        <v>161</v>
      </c>
      <c r="B140" s="19">
        <v>0.16</v>
      </c>
      <c r="C140" s="19">
        <v>0.23</v>
      </c>
      <c r="D140" s="3">
        <v>0.2</v>
      </c>
      <c r="E140" s="19">
        <v>0.5</v>
      </c>
      <c r="F140" s="19">
        <v>1.1000000000000001</v>
      </c>
      <c r="G140" s="19">
        <v>1.6</v>
      </c>
      <c r="H140" s="3">
        <v>0</v>
      </c>
      <c r="I140" s="3">
        <v>3.5000000000000003E-2</v>
      </c>
      <c r="J140" s="3">
        <v>0</v>
      </c>
      <c r="K140" s="3">
        <v>3.5000000000000003E-2</v>
      </c>
      <c r="L140" s="19" t="s">
        <v>19</v>
      </c>
      <c r="M140" s="19" t="s">
        <v>19</v>
      </c>
      <c r="N140" s="3">
        <v>0.3</v>
      </c>
      <c r="O140" s="3">
        <v>0.5</v>
      </c>
      <c r="P140" s="19" t="s">
        <v>19</v>
      </c>
      <c r="Q140" s="19" t="s">
        <v>19</v>
      </c>
      <c r="R140" s="19" t="s">
        <v>19</v>
      </c>
      <c r="S140" s="19" t="s">
        <v>19</v>
      </c>
      <c r="T140" s="3"/>
      <c r="U140" s="3">
        <v>0.01</v>
      </c>
      <c r="V140" s="19" t="s">
        <v>19</v>
      </c>
      <c r="W140" s="19" t="s">
        <v>19</v>
      </c>
      <c r="X140" s="19" t="s">
        <v>19</v>
      </c>
      <c r="Y140" s="19" t="s">
        <v>19</v>
      </c>
      <c r="Z140" s="19" t="s">
        <v>19</v>
      </c>
      <c r="AA140" s="19" t="s">
        <v>19</v>
      </c>
      <c r="AB140" s="19" t="s">
        <v>19</v>
      </c>
      <c r="AC140" s="19" t="s">
        <v>19</v>
      </c>
      <c r="AD140" s="19" t="s">
        <v>19</v>
      </c>
      <c r="AE140" s="19" t="s">
        <v>19</v>
      </c>
      <c r="AF140" s="3">
        <v>0.15</v>
      </c>
      <c r="AG140" s="3">
        <v>0.3</v>
      </c>
      <c r="AH140" s="19" t="s">
        <v>19</v>
      </c>
      <c r="AI140" s="19" t="s">
        <v>19</v>
      </c>
    </row>
    <row r="141" spans="1:35" x14ac:dyDescent="0.25">
      <c r="A141" s="23" t="s">
        <v>162</v>
      </c>
      <c r="B141" s="19">
        <v>0.16</v>
      </c>
      <c r="C141" s="19">
        <v>0.25</v>
      </c>
      <c r="D141" s="3">
        <v>0.2</v>
      </c>
      <c r="E141" s="19">
        <v>0.8</v>
      </c>
      <c r="F141" s="19">
        <v>0.3</v>
      </c>
      <c r="G141" s="19">
        <v>0.8</v>
      </c>
      <c r="H141" s="3">
        <v>0</v>
      </c>
      <c r="I141" s="3">
        <v>0.03</v>
      </c>
      <c r="J141" s="3">
        <v>0</v>
      </c>
      <c r="K141" s="3">
        <v>2.5000000000000001E-2</v>
      </c>
      <c r="L141" s="3">
        <v>12</v>
      </c>
      <c r="M141" s="3">
        <v>14</v>
      </c>
      <c r="N141" s="19" t="s">
        <v>19</v>
      </c>
      <c r="O141" s="19" t="s">
        <v>19</v>
      </c>
      <c r="P141" s="19" t="s">
        <v>19</v>
      </c>
      <c r="Q141" s="19" t="s">
        <v>19</v>
      </c>
      <c r="R141" s="19" t="s">
        <v>19</v>
      </c>
      <c r="S141" s="19" t="s">
        <v>19</v>
      </c>
      <c r="T141" s="19" t="s">
        <v>19</v>
      </c>
      <c r="U141" s="19" t="s">
        <v>19</v>
      </c>
      <c r="V141" s="19" t="s">
        <v>19</v>
      </c>
      <c r="W141" s="19" t="s">
        <v>19</v>
      </c>
      <c r="X141" s="19" t="s">
        <v>19</v>
      </c>
      <c r="Y141" s="19" t="s">
        <v>19</v>
      </c>
      <c r="Z141" s="19" t="s">
        <v>19</v>
      </c>
      <c r="AA141" s="19" t="s">
        <v>19</v>
      </c>
      <c r="AB141" s="19" t="s">
        <v>19</v>
      </c>
      <c r="AC141" s="19" t="s">
        <v>19</v>
      </c>
      <c r="AD141" s="19" t="s">
        <v>19</v>
      </c>
      <c r="AE141" s="19" t="s">
        <v>19</v>
      </c>
      <c r="AF141" s="19" t="s">
        <v>19</v>
      </c>
      <c r="AG141" s="19" t="s">
        <v>19</v>
      </c>
      <c r="AH141" s="19" t="s">
        <v>19</v>
      </c>
      <c r="AI141" s="19" t="s">
        <v>19</v>
      </c>
    </row>
    <row r="142" spans="1:35" x14ac:dyDescent="0.25">
      <c r="A142" s="23" t="s">
        <v>163</v>
      </c>
      <c r="B142" s="3">
        <v>0</v>
      </c>
      <c r="C142" s="19">
        <v>0.08</v>
      </c>
      <c r="D142" s="3"/>
      <c r="E142" s="19">
        <v>0.4</v>
      </c>
      <c r="F142" s="19">
        <v>0.5</v>
      </c>
      <c r="G142" s="19">
        <v>0.8</v>
      </c>
      <c r="H142" s="3">
        <v>0</v>
      </c>
      <c r="I142" s="3">
        <v>2.5000000000000001E-2</v>
      </c>
      <c r="J142" s="3">
        <v>0</v>
      </c>
      <c r="K142" s="3">
        <v>2.5000000000000001E-2</v>
      </c>
      <c r="L142" s="3">
        <v>13</v>
      </c>
      <c r="M142" s="3">
        <v>14.5</v>
      </c>
      <c r="N142" s="3">
        <v>1.2</v>
      </c>
      <c r="O142" s="3">
        <v>1.6</v>
      </c>
      <c r="P142" s="3">
        <v>0.8</v>
      </c>
      <c r="Q142" s="3">
        <v>1.2</v>
      </c>
      <c r="R142" s="19" t="s">
        <v>19</v>
      </c>
      <c r="S142" s="19" t="s">
        <v>19</v>
      </c>
      <c r="T142" s="19" t="s">
        <v>19</v>
      </c>
      <c r="U142" s="19" t="s">
        <v>19</v>
      </c>
      <c r="V142" s="19" t="s">
        <v>19</v>
      </c>
      <c r="W142" s="19" t="s">
        <v>19</v>
      </c>
      <c r="X142" s="19" t="s">
        <v>19</v>
      </c>
      <c r="Y142" s="19" t="s">
        <v>19</v>
      </c>
      <c r="Z142" s="19" t="s">
        <v>19</v>
      </c>
      <c r="AA142" s="19" t="s">
        <v>19</v>
      </c>
      <c r="AB142" s="19" t="s">
        <v>19</v>
      </c>
      <c r="AC142" s="19" t="s">
        <v>19</v>
      </c>
      <c r="AD142" s="19" t="s">
        <v>19</v>
      </c>
      <c r="AE142" s="19" t="s">
        <v>19</v>
      </c>
      <c r="AF142" s="19" t="s">
        <v>19</v>
      </c>
      <c r="AG142" s="19" t="s">
        <v>19</v>
      </c>
      <c r="AH142" s="19" t="s">
        <v>19</v>
      </c>
      <c r="AI142" s="19" t="s">
        <v>19</v>
      </c>
    </row>
    <row r="143" spans="1:35" x14ac:dyDescent="0.25">
      <c r="A143" s="23" t="s">
        <v>164</v>
      </c>
      <c r="B143" s="3">
        <v>0.05</v>
      </c>
      <c r="C143" s="19">
        <v>0.13</v>
      </c>
      <c r="D143" s="3">
        <v>0.2</v>
      </c>
      <c r="E143" s="19">
        <v>0.6</v>
      </c>
      <c r="F143" s="19">
        <v>0.3</v>
      </c>
      <c r="G143" s="19">
        <v>0.6</v>
      </c>
      <c r="H143" s="3">
        <v>0</v>
      </c>
      <c r="I143" s="19">
        <v>0.03</v>
      </c>
      <c r="J143" s="3">
        <v>0</v>
      </c>
      <c r="K143" s="3">
        <v>2.5000000000000001E-2</v>
      </c>
      <c r="L143" s="3">
        <v>15</v>
      </c>
      <c r="M143" s="3">
        <v>17</v>
      </c>
      <c r="N143" s="3">
        <v>3.5</v>
      </c>
      <c r="O143" s="3">
        <v>4.5</v>
      </c>
      <c r="P143" s="19" t="s">
        <v>19</v>
      </c>
      <c r="Q143" s="19" t="s">
        <v>19</v>
      </c>
      <c r="R143" s="19" t="s">
        <v>19</v>
      </c>
      <c r="S143" s="19" t="s">
        <v>19</v>
      </c>
      <c r="T143" s="19" t="s">
        <v>19</v>
      </c>
      <c r="U143" s="19" t="s">
        <v>19</v>
      </c>
      <c r="V143" s="19" t="s">
        <v>19</v>
      </c>
      <c r="W143" s="19" t="s">
        <v>19</v>
      </c>
      <c r="X143" s="3">
        <v>0.05</v>
      </c>
      <c r="Y143" s="3">
        <v>0.2</v>
      </c>
      <c r="Z143" s="19" t="s">
        <v>19</v>
      </c>
      <c r="AA143" s="19" t="s">
        <v>19</v>
      </c>
      <c r="AB143" s="19" t="s">
        <v>19</v>
      </c>
      <c r="AC143" s="19" t="s">
        <v>19</v>
      </c>
      <c r="AD143" s="19" t="s">
        <v>19</v>
      </c>
      <c r="AE143" s="19" t="s">
        <v>19</v>
      </c>
      <c r="AF143" s="19" t="s">
        <v>19</v>
      </c>
      <c r="AG143" s="19" t="s">
        <v>19</v>
      </c>
      <c r="AH143" s="19" t="s">
        <v>19</v>
      </c>
      <c r="AI143" s="19" t="s">
        <v>19</v>
      </c>
    </row>
    <row r="144" spans="1:35" x14ac:dyDescent="0.25">
      <c r="A144" s="23" t="s">
        <v>165</v>
      </c>
      <c r="B144" s="3">
        <v>0.05</v>
      </c>
      <c r="C144" s="19">
        <v>0.12</v>
      </c>
      <c r="D144" s="3">
        <v>0.8</v>
      </c>
      <c r="E144" s="19">
        <v>1.5</v>
      </c>
      <c r="F144" s="19">
        <v>0.3</v>
      </c>
      <c r="G144" s="19">
        <v>0.8</v>
      </c>
      <c r="H144" s="3">
        <v>0</v>
      </c>
      <c r="I144" s="19">
        <v>3.5000000000000003E-2</v>
      </c>
      <c r="J144" s="3">
        <v>0</v>
      </c>
      <c r="K144" s="3">
        <v>0.03</v>
      </c>
      <c r="L144" s="3">
        <v>15</v>
      </c>
      <c r="M144" s="3">
        <v>18</v>
      </c>
      <c r="N144" s="3">
        <v>2.8</v>
      </c>
      <c r="O144" s="3">
        <v>3.8</v>
      </c>
      <c r="P144" s="19" t="s">
        <v>19</v>
      </c>
      <c r="Q144" s="19" t="s">
        <v>19</v>
      </c>
      <c r="R144" s="19" t="s">
        <v>19</v>
      </c>
      <c r="S144" s="19" t="s">
        <v>19</v>
      </c>
      <c r="T144" s="19" t="s">
        <v>19</v>
      </c>
      <c r="U144" s="19" t="s">
        <v>19</v>
      </c>
      <c r="V144" s="19" t="s">
        <v>19</v>
      </c>
      <c r="W144" s="19" t="s">
        <v>19</v>
      </c>
      <c r="X144" s="19" t="s">
        <v>19</v>
      </c>
      <c r="Y144" s="19" t="s">
        <v>19</v>
      </c>
      <c r="Z144" s="19" t="s">
        <v>19</v>
      </c>
      <c r="AA144" s="19" t="s">
        <v>19</v>
      </c>
      <c r="AB144" s="19" t="s">
        <v>19</v>
      </c>
      <c r="AC144" s="19" t="s">
        <v>19</v>
      </c>
      <c r="AD144" s="19" t="s">
        <v>19</v>
      </c>
      <c r="AE144" s="19" t="s">
        <v>19</v>
      </c>
      <c r="AF144" s="19" t="s">
        <v>19</v>
      </c>
      <c r="AG144" s="19" t="s">
        <v>19</v>
      </c>
      <c r="AH144" s="19" t="s">
        <v>19</v>
      </c>
      <c r="AI144" s="19" t="s">
        <v>19</v>
      </c>
    </row>
    <row r="145" spans="1:35" x14ac:dyDescent="0.25">
      <c r="A145" s="23" t="s">
        <v>166</v>
      </c>
      <c r="B145" s="3">
        <v>0.15</v>
      </c>
      <c r="C145" s="19">
        <v>0.25</v>
      </c>
      <c r="D145" s="3">
        <v>0.35</v>
      </c>
      <c r="E145" s="19">
        <v>0.7</v>
      </c>
      <c r="F145" s="19">
        <v>0.4</v>
      </c>
      <c r="G145" s="19">
        <v>0.6</v>
      </c>
      <c r="H145" s="3">
        <v>0</v>
      </c>
      <c r="I145" s="19">
        <v>0.04</v>
      </c>
      <c r="J145" s="3">
        <v>0</v>
      </c>
      <c r="K145" s="3">
        <v>0.04</v>
      </c>
      <c r="L145" s="3">
        <v>4</v>
      </c>
      <c r="M145" s="3">
        <v>6.5</v>
      </c>
      <c r="N145" s="19" t="s">
        <v>19</v>
      </c>
      <c r="O145" s="19" t="s">
        <v>19</v>
      </c>
      <c r="P145" s="19" t="s">
        <v>19</v>
      </c>
      <c r="Q145" s="19" t="s">
        <v>19</v>
      </c>
      <c r="R145" s="19" t="s">
        <v>19</v>
      </c>
      <c r="S145" s="19" t="s">
        <v>19</v>
      </c>
      <c r="T145" s="19" t="s">
        <v>19</v>
      </c>
      <c r="U145" s="19" t="s">
        <v>19</v>
      </c>
      <c r="V145" s="19" t="s">
        <v>19</v>
      </c>
      <c r="W145" s="19" t="s">
        <v>19</v>
      </c>
      <c r="X145" s="19" t="s">
        <v>19</v>
      </c>
      <c r="Y145" s="19" t="s">
        <v>19</v>
      </c>
      <c r="Z145" s="19" t="s">
        <v>19</v>
      </c>
      <c r="AA145" s="19" t="s">
        <v>19</v>
      </c>
      <c r="AB145" s="19" t="s">
        <v>19</v>
      </c>
      <c r="AC145" s="19" t="s">
        <v>19</v>
      </c>
      <c r="AD145" s="19" t="s">
        <v>19</v>
      </c>
      <c r="AE145" s="19" t="s">
        <v>19</v>
      </c>
      <c r="AF145" s="3">
        <v>0.4</v>
      </c>
      <c r="AG145" s="3">
        <v>0.65</v>
      </c>
      <c r="AH145" s="19" t="s">
        <v>19</v>
      </c>
      <c r="AI145" s="19" t="s">
        <v>19</v>
      </c>
    </row>
    <row r="146" spans="1:35" x14ac:dyDescent="0.25">
      <c r="A146" s="23" t="s">
        <v>167</v>
      </c>
      <c r="B146" s="3">
        <v>0.15</v>
      </c>
      <c r="C146" s="19">
        <v>0.25</v>
      </c>
      <c r="D146" s="3">
        <v>0.3</v>
      </c>
      <c r="E146" s="19">
        <v>0.6</v>
      </c>
      <c r="F146" s="19">
        <v>0.3</v>
      </c>
      <c r="G146" s="19">
        <v>0.5</v>
      </c>
      <c r="H146" s="3">
        <v>0</v>
      </c>
      <c r="I146" s="19">
        <v>0.04</v>
      </c>
      <c r="J146" s="3">
        <v>0</v>
      </c>
      <c r="K146" s="3">
        <v>3.5000000000000003E-2</v>
      </c>
      <c r="L146" s="3">
        <v>7.5</v>
      </c>
      <c r="M146" s="3">
        <v>9</v>
      </c>
      <c r="N146" s="19" t="s">
        <v>19</v>
      </c>
      <c r="O146" s="19" t="s">
        <v>19</v>
      </c>
      <c r="P146" s="19" t="s">
        <v>19</v>
      </c>
      <c r="Q146" s="19" t="s">
        <v>19</v>
      </c>
      <c r="R146" s="19" t="s">
        <v>19</v>
      </c>
      <c r="S146" s="19" t="s">
        <v>19</v>
      </c>
      <c r="T146" s="19" t="s">
        <v>19</v>
      </c>
      <c r="U146" s="19" t="s">
        <v>19</v>
      </c>
      <c r="V146" s="19" t="s">
        <v>19</v>
      </c>
      <c r="W146" s="19" t="s">
        <v>19</v>
      </c>
      <c r="X146" s="19" t="s">
        <v>19</v>
      </c>
      <c r="Y146" s="19" t="s">
        <v>19</v>
      </c>
      <c r="Z146" s="19" t="s">
        <v>19</v>
      </c>
      <c r="AA146" s="19" t="s">
        <v>19</v>
      </c>
      <c r="AB146" s="19" t="s">
        <v>19</v>
      </c>
      <c r="AC146" s="19" t="s">
        <v>19</v>
      </c>
      <c r="AD146" s="19" t="s">
        <v>19</v>
      </c>
      <c r="AE146" s="19" t="s">
        <v>19</v>
      </c>
      <c r="AF146" s="19" t="s">
        <v>19</v>
      </c>
      <c r="AG146" s="19" t="s">
        <v>19</v>
      </c>
      <c r="AH146" s="19">
        <v>1.25</v>
      </c>
      <c r="AI146" s="19">
        <v>1.75</v>
      </c>
    </row>
    <row r="147" spans="1:35" x14ac:dyDescent="0.25">
      <c r="A147" s="23" t="s">
        <v>168</v>
      </c>
      <c r="B147" s="3">
        <v>0.35</v>
      </c>
      <c r="C147" s="19">
        <v>0.5</v>
      </c>
      <c r="D147" s="3">
        <v>2</v>
      </c>
      <c r="E147" s="19">
        <v>3</v>
      </c>
      <c r="F147" s="19">
        <v>0.3</v>
      </c>
      <c r="G147" s="19">
        <v>0.7</v>
      </c>
      <c r="H147" s="3">
        <v>0</v>
      </c>
      <c r="I147" s="19">
        <v>3.5000000000000003E-2</v>
      </c>
      <c r="J147" s="3">
        <v>0</v>
      </c>
      <c r="K147" s="3">
        <v>0.03</v>
      </c>
      <c r="L147" s="3">
        <v>8</v>
      </c>
      <c r="M147" s="3">
        <v>10</v>
      </c>
      <c r="N147" s="19" t="s">
        <v>19</v>
      </c>
      <c r="O147" s="19" t="s">
        <v>19</v>
      </c>
      <c r="P147" s="19" t="s">
        <v>19</v>
      </c>
      <c r="Q147" s="19" t="s">
        <v>19</v>
      </c>
      <c r="R147" s="19" t="s">
        <v>19</v>
      </c>
      <c r="S147" s="19" t="s">
        <v>19</v>
      </c>
      <c r="T147" s="19" t="s">
        <v>19</v>
      </c>
      <c r="U147" s="19" t="s">
        <v>19</v>
      </c>
      <c r="V147" s="19" t="s">
        <v>19</v>
      </c>
      <c r="W147" s="19" t="s">
        <v>19</v>
      </c>
      <c r="X147" s="19" t="s">
        <v>19</v>
      </c>
      <c r="Y147" s="19" t="s">
        <v>19</v>
      </c>
      <c r="Z147" s="19" t="s">
        <v>19</v>
      </c>
      <c r="AA147" s="19" t="s">
        <v>19</v>
      </c>
      <c r="AB147" s="19" t="s">
        <v>19</v>
      </c>
      <c r="AC147" s="19" t="s">
        <v>19</v>
      </c>
      <c r="AD147" s="19" t="s">
        <v>19</v>
      </c>
      <c r="AE147" s="19" t="s">
        <v>19</v>
      </c>
      <c r="AF147" s="19" t="s">
        <v>19</v>
      </c>
      <c r="AG147" s="19" t="s">
        <v>19</v>
      </c>
      <c r="AH147" s="19" t="s">
        <v>19</v>
      </c>
      <c r="AI147" s="19" t="s">
        <v>19</v>
      </c>
    </row>
    <row r="148" spans="1:35" x14ac:dyDescent="0.25">
      <c r="A148" s="23" t="s">
        <v>169</v>
      </c>
      <c r="B148" s="3">
        <v>0.17</v>
      </c>
      <c r="C148" s="19">
        <v>0.23</v>
      </c>
      <c r="D148" s="3">
        <v>0.2</v>
      </c>
      <c r="E148" s="19">
        <v>0.6</v>
      </c>
      <c r="F148" s="19">
        <v>0.5</v>
      </c>
      <c r="G148" s="19">
        <v>0.9</v>
      </c>
      <c r="H148" s="3">
        <v>0</v>
      </c>
      <c r="I148" s="19">
        <v>0.03</v>
      </c>
      <c r="J148" s="3">
        <v>0</v>
      </c>
      <c r="K148" s="3">
        <v>2.5000000000000001E-2</v>
      </c>
      <c r="L148" s="3">
        <v>10.5</v>
      </c>
      <c r="M148" s="3">
        <v>12.5</v>
      </c>
      <c r="N148" s="3">
        <v>0.5</v>
      </c>
      <c r="O148" s="3">
        <v>0.9</v>
      </c>
      <c r="P148" s="19" t="s">
        <v>19</v>
      </c>
      <c r="Q148" s="19" t="s">
        <v>19</v>
      </c>
      <c r="R148" s="3">
        <v>0.15</v>
      </c>
      <c r="S148" s="3">
        <v>0.3</v>
      </c>
      <c r="T148" s="19" t="s">
        <v>19</v>
      </c>
      <c r="U148" s="19" t="s">
        <v>19</v>
      </c>
      <c r="V148" s="19" t="s">
        <v>19</v>
      </c>
      <c r="W148" s="19" t="s">
        <v>19</v>
      </c>
      <c r="X148" s="19" t="s">
        <v>19</v>
      </c>
      <c r="Y148" s="19" t="s">
        <v>19</v>
      </c>
      <c r="Z148" s="19" t="s">
        <v>19</v>
      </c>
      <c r="AA148" s="19" t="s">
        <v>19</v>
      </c>
      <c r="AB148" s="19" t="s">
        <v>19</v>
      </c>
      <c r="AC148" s="19" t="s">
        <v>19</v>
      </c>
      <c r="AD148" s="19" t="s">
        <v>19</v>
      </c>
      <c r="AE148" s="19" t="s">
        <v>19</v>
      </c>
      <c r="AF148" s="3">
        <v>0.5</v>
      </c>
      <c r="AG148" s="3">
        <v>0.7</v>
      </c>
      <c r="AH148" s="3">
        <v>0.7</v>
      </c>
      <c r="AI148" s="3">
        <v>1.1000000000000001</v>
      </c>
    </row>
    <row r="149" spans="1:35" x14ac:dyDescent="0.25">
      <c r="A149" s="23" t="s">
        <v>170</v>
      </c>
      <c r="B149" s="3">
        <v>0</v>
      </c>
      <c r="C149" s="19">
        <v>0.1</v>
      </c>
      <c r="D149" s="3">
        <v>0.17</v>
      </c>
      <c r="E149" s="19">
        <v>0.4</v>
      </c>
      <c r="F149" s="19">
        <v>0.2</v>
      </c>
      <c r="G149" s="19">
        <v>0.6</v>
      </c>
      <c r="H149" s="3">
        <v>0</v>
      </c>
      <c r="I149" s="19">
        <v>2.5000000000000001E-2</v>
      </c>
      <c r="J149" s="3">
        <v>0</v>
      </c>
      <c r="K149" s="3">
        <v>2.5000000000000001E-2</v>
      </c>
      <c r="L149" s="3">
        <v>12</v>
      </c>
      <c r="M149" s="3">
        <v>13</v>
      </c>
      <c r="N149" s="3">
        <v>1</v>
      </c>
      <c r="O149" s="3">
        <v>1.5</v>
      </c>
      <c r="P149" s="3">
        <v>0.8</v>
      </c>
      <c r="Q149" s="3">
        <v>1.1000000000000001</v>
      </c>
      <c r="R149" s="19" t="s">
        <v>19</v>
      </c>
      <c r="S149" s="19" t="s">
        <v>19</v>
      </c>
      <c r="T149" s="19" t="s">
        <v>19</v>
      </c>
      <c r="U149" s="19" t="s">
        <v>19</v>
      </c>
      <c r="V149" s="19" t="s">
        <v>19</v>
      </c>
      <c r="W149" s="19" t="s">
        <v>19</v>
      </c>
      <c r="X149" s="19" t="s">
        <v>19</v>
      </c>
      <c r="Y149" s="19" t="s">
        <v>19</v>
      </c>
      <c r="Z149" s="19" t="s">
        <v>19</v>
      </c>
      <c r="AA149" s="19" t="s">
        <v>19</v>
      </c>
      <c r="AB149" s="19" t="s">
        <v>19</v>
      </c>
      <c r="AC149" s="19" t="s">
        <v>19</v>
      </c>
      <c r="AD149" s="19" t="s">
        <v>19</v>
      </c>
      <c r="AE149" s="19" t="s">
        <v>19</v>
      </c>
      <c r="AF149" s="19" t="s">
        <v>19</v>
      </c>
      <c r="AG149" s="19" t="s">
        <v>19</v>
      </c>
      <c r="AH149" s="19" t="s">
        <v>19</v>
      </c>
      <c r="AI149" s="19" t="s">
        <v>19</v>
      </c>
    </row>
    <row r="150" spans="1:35" x14ac:dyDescent="0.25">
      <c r="A150" s="23" t="s">
        <v>171</v>
      </c>
      <c r="B150" s="3">
        <v>0</v>
      </c>
      <c r="C150" s="19">
        <v>0.15</v>
      </c>
      <c r="D150" s="3">
        <v>0.2</v>
      </c>
      <c r="E150" s="19">
        <v>0.8</v>
      </c>
      <c r="F150" s="19">
        <v>0.3</v>
      </c>
      <c r="G150" s="19">
        <v>0.8</v>
      </c>
      <c r="H150" s="3">
        <v>0</v>
      </c>
      <c r="I150" s="19">
        <v>0.03</v>
      </c>
      <c r="J150" s="3">
        <v>0</v>
      </c>
      <c r="K150" s="3">
        <v>2.5000000000000001E-2</v>
      </c>
      <c r="L150" s="3">
        <v>12</v>
      </c>
      <c r="M150" s="3">
        <v>14</v>
      </c>
      <c r="N150" s="19" t="s">
        <v>19</v>
      </c>
      <c r="O150" s="19" t="s">
        <v>19</v>
      </c>
      <c r="P150" s="19" t="s">
        <v>19</v>
      </c>
      <c r="Q150" s="19" t="s">
        <v>19</v>
      </c>
      <c r="R150" s="19" t="s">
        <v>19</v>
      </c>
      <c r="S150" s="19" t="s">
        <v>19</v>
      </c>
      <c r="T150" s="19" t="s">
        <v>19</v>
      </c>
      <c r="U150" s="19" t="s">
        <v>19</v>
      </c>
      <c r="V150" s="19" t="s">
        <v>19</v>
      </c>
      <c r="W150" s="19" t="s">
        <v>19</v>
      </c>
      <c r="X150" s="19" t="s">
        <v>19</v>
      </c>
      <c r="Y150" s="19" t="s">
        <v>19</v>
      </c>
      <c r="Z150" s="19" t="s">
        <v>19</v>
      </c>
      <c r="AA150" s="19" t="s">
        <v>19</v>
      </c>
      <c r="AB150" s="19" t="s">
        <v>19</v>
      </c>
      <c r="AC150" s="19" t="s">
        <v>19</v>
      </c>
      <c r="AD150" s="19" t="s">
        <v>19</v>
      </c>
      <c r="AE150" s="19" t="s">
        <v>19</v>
      </c>
      <c r="AF150" s="19" t="s">
        <v>19</v>
      </c>
      <c r="AG150" s="19" t="s">
        <v>19</v>
      </c>
      <c r="AH150" s="19" t="s">
        <v>19</v>
      </c>
      <c r="AI150" s="19" t="s">
        <v>19</v>
      </c>
    </row>
    <row r="151" spans="1:35" x14ac:dyDescent="0.25">
      <c r="A151" s="23" t="s">
        <v>172</v>
      </c>
      <c r="B151" s="3">
        <v>0.1</v>
      </c>
      <c r="C151" s="19">
        <v>0.2</v>
      </c>
      <c r="D151" s="3">
        <v>0.5</v>
      </c>
      <c r="E151" s="19">
        <v>1.2</v>
      </c>
      <c r="F151" s="19">
        <v>0.5</v>
      </c>
      <c r="G151" s="19">
        <v>1.8</v>
      </c>
      <c r="H151" s="3">
        <v>0</v>
      </c>
      <c r="I151" s="19">
        <v>3.5000000000000003E-2</v>
      </c>
      <c r="J151" s="3">
        <v>0</v>
      </c>
      <c r="K151" s="3">
        <v>0.03</v>
      </c>
      <c r="L151" s="3">
        <v>23</v>
      </c>
      <c r="M151" s="3">
        <v>27</v>
      </c>
      <c r="N151" s="19" t="s">
        <v>19</v>
      </c>
      <c r="O151" s="19" t="s">
        <v>19</v>
      </c>
      <c r="P151" s="19" t="s">
        <v>19</v>
      </c>
      <c r="Q151" s="19" t="s">
        <v>19</v>
      </c>
      <c r="R151" s="19" t="s">
        <v>19</v>
      </c>
      <c r="S151" s="19" t="s">
        <v>19</v>
      </c>
      <c r="T151" s="19" t="s">
        <v>19</v>
      </c>
      <c r="U151" s="19" t="s">
        <v>19</v>
      </c>
      <c r="V151" s="3">
        <v>0.4</v>
      </c>
      <c r="W151" s="3">
        <v>0.8</v>
      </c>
      <c r="X151" s="19" t="s">
        <v>19</v>
      </c>
      <c r="Y151" s="19" t="s">
        <v>19</v>
      </c>
      <c r="Z151" s="19" t="s">
        <v>19</v>
      </c>
      <c r="AA151" s="19" t="s">
        <v>19</v>
      </c>
      <c r="AB151" s="19" t="s">
        <v>19</v>
      </c>
      <c r="AC151" s="19" t="s">
        <v>19</v>
      </c>
      <c r="AD151" s="19" t="s">
        <v>19</v>
      </c>
      <c r="AE151" s="19" t="s">
        <v>19</v>
      </c>
      <c r="AF151" s="19" t="s">
        <v>19</v>
      </c>
      <c r="AG151" s="19" t="s">
        <v>19</v>
      </c>
      <c r="AH151" s="19" t="s">
        <v>19</v>
      </c>
      <c r="AI151" s="19" t="s">
        <v>19</v>
      </c>
    </row>
    <row r="152" spans="1:35" x14ac:dyDescent="0.25">
      <c r="A152" s="23" t="s">
        <v>173</v>
      </c>
      <c r="B152" s="3">
        <v>0</v>
      </c>
      <c r="C152" s="19">
        <v>0.08</v>
      </c>
      <c r="D152" s="3"/>
      <c r="E152" s="19">
        <v>0.4</v>
      </c>
      <c r="F152" s="19">
        <v>1</v>
      </c>
      <c r="G152" s="19">
        <v>1.5</v>
      </c>
      <c r="H152" s="3">
        <v>0</v>
      </c>
      <c r="I152" s="19">
        <v>2.5000000000000001E-2</v>
      </c>
      <c r="J152" s="3">
        <v>0</v>
      </c>
      <c r="K152" s="3">
        <v>2.5000000000000001E-2</v>
      </c>
      <c r="L152" s="3">
        <v>14</v>
      </c>
      <c r="M152" s="3">
        <v>16</v>
      </c>
      <c r="N152" s="3">
        <v>3.5</v>
      </c>
      <c r="O152" s="3">
        <v>3.9</v>
      </c>
      <c r="P152" s="3">
        <v>1</v>
      </c>
      <c r="Q152" s="3">
        <v>1.4</v>
      </c>
      <c r="R152" s="19" t="s">
        <v>19</v>
      </c>
      <c r="S152" s="19" t="s">
        <v>19</v>
      </c>
      <c r="T152" s="19" t="s">
        <v>19</v>
      </c>
      <c r="U152" s="19" t="s">
        <v>19</v>
      </c>
      <c r="V152" s="19" t="s">
        <v>19</v>
      </c>
      <c r="W152" s="19" t="s">
        <v>19</v>
      </c>
      <c r="X152" s="19" t="s">
        <v>19</v>
      </c>
      <c r="Y152" s="19" t="s">
        <v>19</v>
      </c>
      <c r="Z152" s="19" t="s">
        <v>19</v>
      </c>
      <c r="AA152" s="19" t="s">
        <v>19</v>
      </c>
      <c r="AB152" s="19" t="s">
        <v>19</v>
      </c>
      <c r="AC152" s="19" t="s">
        <v>19</v>
      </c>
      <c r="AD152" s="19" t="s">
        <v>19</v>
      </c>
      <c r="AE152" s="19" t="s">
        <v>19</v>
      </c>
      <c r="AF152" s="3">
        <v>0.3</v>
      </c>
      <c r="AG152" s="3">
        <v>0.45</v>
      </c>
      <c r="AH152" s="19" t="s">
        <v>19</v>
      </c>
      <c r="AI152" s="19" t="s">
        <v>19</v>
      </c>
    </row>
    <row r="153" spans="1:35" x14ac:dyDescent="0.25">
      <c r="A153" s="23" t="s">
        <v>174</v>
      </c>
      <c r="B153" s="3">
        <v>0</v>
      </c>
      <c r="C153" s="19">
        <v>0.08</v>
      </c>
      <c r="D153" s="3">
        <v>0.2</v>
      </c>
      <c r="E153" s="19">
        <v>0.75</v>
      </c>
      <c r="F153" s="19">
        <v>0.3</v>
      </c>
      <c r="G153" s="19">
        <v>0.9</v>
      </c>
      <c r="H153" s="3">
        <v>0</v>
      </c>
      <c r="I153" s="19">
        <v>0.03</v>
      </c>
      <c r="J153" s="3">
        <v>0</v>
      </c>
      <c r="K153" s="3">
        <v>0.03</v>
      </c>
      <c r="L153" s="3">
        <v>13</v>
      </c>
      <c r="M153" s="3">
        <v>15</v>
      </c>
      <c r="N153" s="3">
        <v>6</v>
      </c>
      <c r="O153" s="3">
        <v>8.5</v>
      </c>
      <c r="P153" s="19" t="s">
        <v>19</v>
      </c>
      <c r="Q153" s="19" t="s">
        <v>19</v>
      </c>
      <c r="R153" s="19" t="s">
        <v>19</v>
      </c>
      <c r="S153" s="19" t="s">
        <v>19</v>
      </c>
      <c r="T153" s="19" t="s">
        <v>19</v>
      </c>
      <c r="U153" s="19" t="s">
        <v>19</v>
      </c>
      <c r="V153" s="19" t="s">
        <v>19</v>
      </c>
      <c r="W153" s="19" t="s">
        <v>19</v>
      </c>
      <c r="X153" s="19" t="s">
        <v>19</v>
      </c>
      <c r="Y153" s="19" t="s">
        <v>19</v>
      </c>
      <c r="Z153" s="19" t="s">
        <v>19</v>
      </c>
      <c r="AA153" s="19" t="s">
        <v>19</v>
      </c>
      <c r="AB153" s="19" t="s">
        <v>19</v>
      </c>
      <c r="AC153" s="19" t="s">
        <v>19</v>
      </c>
      <c r="AD153" s="19" t="s">
        <v>19</v>
      </c>
      <c r="AE153" s="19" t="s">
        <v>19</v>
      </c>
      <c r="AF153" s="3">
        <v>0.5</v>
      </c>
      <c r="AG153" s="3">
        <v>1</v>
      </c>
      <c r="AH153" s="19" t="s">
        <v>19</v>
      </c>
      <c r="AI153" s="19" t="s">
        <v>19</v>
      </c>
    </row>
    <row r="154" spans="1:35" x14ac:dyDescent="0.25">
      <c r="A154" s="23" t="s">
        <v>175</v>
      </c>
      <c r="B154" s="3">
        <v>0</v>
      </c>
      <c r="C154" s="19">
        <v>0.14000000000000001</v>
      </c>
      <c r="D154" s="3">
        <v>0.2</v>
      </c>
      <c r="E154" s="19">
        <v>1</v>
      </c>
      <c r="F154" s="19">
        <v>4</v>
      </c>
      <c r="G154" s="19">
        <v>5</v>
      </c>
      <c r="H154" s="3">
        <v>0</v>
      </c>
      <c r="I154" s="19">
        <v>3.5000000000000003E-2</v>
      </c>
      <c r="J154" s="3">
        <v>0</v>
      </c>
      <c r="K154" s="3">
        <v>0.03</v>
      </c>
      <c r="L154" s="3">
        <v>16</v>
      </c>
      <c r="M154" s="3">
        <v>20</v>
      </c>
      <c r="N154" s="3">
        <v>4</v>
      </c>
      <c r="O154" s="3">
        <v>5</v>
      </c>
      <c r="P154" s="19" t="s">
        <v>19</v>
      </c>
      <c r="Q154" s="19" t="s">
        <v>19</v>
      </c>
      <c r="R154" s="19" t="s">
        <v>19</v>
      </c>
      <c r="S154" s="19" t="s">
        <v>19</v>
      </c>
      <c r="T154" s="19" t="s">
        <v>19</v>
      </c>
      <c r="U154" s="19" t="s">
        <v>19</v>
      </c>
      <c r="V154" s="19" t="s">
        <v>19</v>
      </c>
      <c r="W154" s="19" t="s">
        <v>19</v>
      </c>
      <c r="X154" s="19" t="s">
        <v>19</v>
      </c>
      <c r="Y154" s="19" t="s">
        <v>19</v>
      </c>
      <c r="Z154" s="19" t="s">
        <v>19</v>
      </c>
      <c r="AA154" s="19" t="s">
        <v>19</v>
      </c>
      <c r="AB154" s="19" t="s">
        <v>19</v>
      </c>
      <c r="AC154" s="19" t="s">
        <v>19</v>
      </c>
      <c r="AD154" s="19" t="s">
        <v>19</v>
      </c>
      <c r="AE154" s="19" t="s">
        <v>19</v>
      </c>
      <c r="AF154" s="19" t="s">
        <v>19</v>
      </c>
      <c r="AG154" s="19" t="s">
        <v>19</v>
      </c>
      <c r="AH154" s="19" t="s">
        <v>19</v>
      </c>
      <c r="AI154" s="19" t="s">
        <v>19</v>
      </c>
    </row>
    <row r="155" spans="1:35" x14ac:dyDescent="0.25">
      <c r="A155" s="23" t="s">
        <v>176</v>
      </c>
      <c r="B155" s="3">
        <v>0</v>
      </c>
      <c r="C155" s="19">
        <v>0.12</v>
      </c>
      <c r="D155" s="3">
        <v>0.2</v>
      </c>
      <c r="E155" s="19">
        <v>1</v>
      </c>
      <c r="F155" s="19">
        <v>0.3</v>
      </c>
      <c r="G155" s="19">
        <v>0.8</v>
      </c>
      <c r="H155" s="3">
        <v>0</v>
      </c>
      <c r="I155" s="19">
        <v>0.03</v>
      </c>
      <c r="J155" s="3">
        <v>0</v>
      </c>
      <c r="K155" s="3">
        <v>0.03</v>
      </c>
      <c r="L155" s="3">
        <v>23.5</v>
      </c>
      <c r="M155" s="3">
        <v>26</v>
      </c>
      <c r="N155" s="3">
        <v>5</v>
      </c>
      <c r="O155" s="3">
        <v>6.5</v>
      </c>
      <c r="P155" s="19" t="s">
        <v>19</v>
      </c>
      <c r="Q155" s="19" t="s">
        <v>19</v>
      </c>
      <c r="R155" s="3">
        <v>7.0000000000000007E-2</v>
      </c>
      <c r="S155" s="3">
        <v>0.15</v>
      </c>
      <c r="T155" s="19" t="s">
        <v>19</v>
      </c>
      <c r="U155" s="19" t="s">
        <v>19</v>
      </c>
      <c r="V155" s="3">
        <v>0.08</v>
      </c>
      <c r="W155" s="3">
        <v>0.2</v>
      </c>
      <c r="X155" s="19" t="s">
        <v>19</v>
      </c>
      <c r="Y155" s="19" t="s">
        <v>19</v>
      </c>
      <c r="Z155" s="3">
        <v>0.08</v>
      </c>
      <c r="AA155" s="3">
        <v>0.2</v>
      </c>
      <c r="AB155" s="19" t="s">
        <v>19</v>
      </c>
      <c r="AC155" s="19" t="s">
        <v>19</v>
      </c>
      <c r="AD155" s="19" t="s">
        <v>19</v>
      </c>
      <c r="AE155" s="19" t="s">
        <v>19</v>
      </c>
      <c r="AF155" s="3">
        <v>0.06</v>
      </c>
      <c r="AG155" s="3">
        <v>0.15</v>
      </c>
      <c r="AH155" s="19" t="s">
        <v>19</v>
      </c>
      <c r="AI155" s="19" t="s">
        <v>19</v>
      </c>
    </row>
    <row r="156" spans="1:35" x14ac:dyDescent="0.25">
      <c r="A156" s="23" t="s">
        <v>177</v>
      </c>
      <c r="B156" s="3">
        <v>0.13</v>
      </c>
      <c r="C156" s="19">
        <v>0.19</v>
      </c>
      <c r="D156" s="3">
        <v>3.8</v>
      </c>
      <c r="E156" s="19">
        <v>4.5</v>
      </c>
      <c r="F156" s="19">
        <v>0.5</v>
      </c>
      <c r="G156" s="19">
        <v>1</v>
      </c>
      <c r="H156" s="3">
        <v>0</v>
      </c>
      <c r="I156" s="19">
        <v>0.03</v>
      </c>
      <c r="J156" s="3">
        <v>0</v>
      </c>
      <c r="K156" s="3">
        <v>0.03</v>
      </c>
      <c r="L156" s="3">
        <v>17</v>
      </c>
      <c r="M156" s="3">
        <v>19</v>
      </c>
      <c r="N156" s="3">
        <v>11</v>
      </c>
      <c r="O156" s="3">
        <v>13</v>
      </c>
      <c r="P156" s="19" t="s">
        <v>19</v>
      </c>
      <c r="Q156" s="19" t="s">
        <v>19</v>
      </c>
      <c r="R156" s="19" t="s">
        <v>19</v>
      </c>
      <c r="S156" s="19" t="s">
        <v>19</v>
      </c>
      <c r="T156" s="3">
        <v>0.13</v>
      </c>
      <c r="U156" s="3">
        <v>0.35</v>
      </c>
      <c r="V156" s="3">
        <v>0.4</v>
      </c>
      <c r="W156" s="3">
        <v>0.7</v>
      </c>
      <c r="X156" s="19" t="s">
        <v>19</v>
      </c>
      <c r="Y156" s="19" t="s">
        <v>19</v>
      </c>
      <c r="Z156" s="19" t="s">
        <v>19</v>
      </c>
      <c r="AA156" s="19" t="s">
        <v>19</v>
      </c>
      <c r="AB156" s="19" t="s">
        <v>19</v>
      </c>
      <c r="AC156" s="19" t="s">
        <v>19</v>
      </c>
      <c r="AD156" s="19" t="s">
        <v>19</v>
      </c>
      <c r="AE156" s="19" t="s">
        <v>19</v>
      </c>
      <c r="AF156" s="19" t="s">
        <v>19</v>
      </c>
      <c r="AG156" s="19" t="s">
        <v>19</v>
      </c>
      <c r="AH156" s="19" t="s">
        <v>19</v>
      </c>
      <c r="AI156" s="19" t="s">
        <v>19</v>
      </c>
    </row>
    <row r="157" spans="1:35" x14ac:dyDescent="0.25">
      <c r="A157" s="23" t="s">
        <v>178</v>
      </c>
      <c r="B157" s="3">
        <v>0</v>
      </c>
      <c r="C157" s="19">
        <v>0.35</v>
      </c>
      <c r="D157" s="3">
        <v>0.5</v>
      </c>
      <c r="E157" s="19">
        <v>1.2</v>
      </c>
      <c r="F157" s="19">
        <v>0.5</v>
      </c>
      <c r="G157" s="19">
        <v>0.85</v>
      </c>
      <c r="H157" s="3">
        <v>0</v>
      </c>
      <c r="I157" s="19">
        <v>3.5000000000000003E-2</v>
      </c>
      <c r="J157" s="3">
        <v>0</v>
      </c>
      <c r="K157" s="3">
        <v>3.5000000000000003E-2</v>
      </c>
      <c r="L157" s="3">
        <v>21</v>
      </c>
      <c r="M157" s="3">
        <v>25</v>
      </c>
      <c r="N157" s="3">
        <v>6</v>
      </c>
      <c r="O157" s="3">
        <v>8</v>
      </c>
      <c r="P157" s="19" t="s">
        <v>19</v>
      </c>
      <c r="Q157" s="19" t="s">
        <v>19</v>
      </c>
      <c r="R157" s="19" t="s">
        <v>19</v>
      </c>
      <c r="S157" s="19" t="s">
        <v>19</v>
      </c>
      <c r="T157" s="19" t="s">
        <v>19</v>
      </c>
      <c r="U157" s="19" t="s">
        <v>19</v>
      </c>
      <c r="V157" s="19" t="s">
        <v>19</v>
      </c>
      <c r="W157" s="19" t="s">
        <v>19</v>
      </c>
      <c r="X157" s="19" t="s">
        <v>19</v>
      </c>
      <c r="Y157" s="19" t="s">
        <v>19</v>
      </c>
      <c r="Z157" s="19" t="s">
        <v>19</v>
      </c>
      <c r="AA157" s="19" t="s">
        <v>19</v>
      </c>
      <c r="AB157" s="19" t="s">
        <v>19</v>
      </c>
      <c r="AC157" s="19" t="s">
        <v>19</v>
      </c>
      <c r="AD157" s="19" t="s">
        <v>19</v>
      </c>
      <c r="AE157" s="19" t="s">
        <v>19</v>
      </c>
      <c r="AF157" s="19" t="s">
        <v>19</v>
      </c>
      <c r="AG157" s="19" t="s">
        <v>19</v>
      </c>
      <c r="AH157" s="19" t="s">
        <v>19</v>
      </c>
      <c r="AI157" s="19" t="s">
        <v>19</v>
      </c>
    </row>
    <row r="158" spans="1:35" x14ac:dyDescent="0.25">
      <c r="A158" s="23" t="s">
        <v>179</v>
      </c>
      <c r="B158" s="3">
        <v>0</v>
      </c>
      <c r="C158" s="19">
        <v>0.4</v>
      </c>
      <c r="D158" s="3">
        <v>0.5</v>
      </c>
      <c r="E158" s="19">
        <v>1.5</v>
      </c>
      <c r="F158" s="19">
        <v>0.3</v>
      </c>
      <c r="G158" s="19">
        <v>0.8</v>
      </c>
      <c r="H158" s="3">
        <v>0</v>
      </c>
      <c r="I158" s="19">
        <v>3.5000000000000003E-2</v>
      </c>
      <c r="J158" s="3">
        <v>0</v>
      </c>
      <c r="K158" s="3">
        <v>0.03</v>
      </c>
      <c r="L158" s="3">
        <v>22</v>
      </c>
      <c r="M158" s="3">
        <v>26</v>
      </c>
      <c r="N158" s="3">
        <v>11</v>
      </c>
      <c r="O158" s="3">
        <v>13</v>
      </c>
      <c r="P158" s="19" t="s">
        <v>19</v>
      </c>
      <c r="Q158" s="19" t="s">
        <v>19</v>
      </c>
      <c r="R158" s="19" t="s">
        <v>19</v>
      </c>
      <c r="S158" s="19" t="s">
        <v>19</v>
      </c>
      <c r="T158" s="19" t="s">
        <v>19</v>
      </c>
      <c r="U158" s="19" t="s">
        <v>19</v>
      </c>
      <c r="V158" s="19" t="s">
        <v>19</v>
      </c>
      <c r="W158" s="19" t="s">
        <v>19</v>
      </c>
      <c r="X158" s="19" t="s">
        <v>19</v>
      </c>
      <c r="Y158" s="19" t="s">
        <v>19</v>
      </c>
      <c r="Z158" s="19" t="s">
        <v>19</v>
      </c>
      <c r="AA158" s="19" t="s">
        <v>19</v>
      </c>
      <c r="AB158" s="19" t="s">
        <v>19</v>
      </c>
      <c r="AC158" s="19" t="s">
        <v>19</v>
      </c>
      <c r="AD158" s="19" t="s">
        <v>19</v>
      </c>
      <c r="AE158" s="19" t="s">
        <v>19</v>
      </c>
      <c r="AF158" s="19" t="s">
        <v>19</v>
      </c>
      <c r="AG158" s="19" t="s">
        <v>19</v>
      </c>
      <c r="AH158" s="19" t="s">
        <v>19</v>
      </c>
      <c r="AI158" s="19" t="s">
        <v>19</v>
      </c>
    </row>
    <row r="159" spans="1:35" x14ac:dyDescent="0.25">
      <c r="A159" s="23" t="s">
        <v>180</v>
      </c>
      <c r="B159" s="3">
        <v>0</v>
      </c>
      <c r="C159" s="19">
        <v>0.2</v>
      </c>
      <c r="D159" s="3">
        <v>2</v>
      </c>
      <c r="E159" s="19">
        <v>3</v>
      </c>
      <c r="F159" s="3">
        <v>0</v>
      </c>
      <c r="G159" s="19">
        <v>1.5</v>
      </c>
      <c r="H159" s="3">
        <v>0</v>
      </c>
      <c r="I159" s="19">
        <v>3.5000000000000003E-2</v>
      </c>
      <c r="J159" s="3">
        <v>0</v>
      </c>
      <c r="K159" s="3">
        <v>2.5000000000000001E-2</v>
      </c>
      <c r="L159" s="3">
        <v>19</v>
      </c>
      <c r="M159" s="3">
        <v>22</v>
      </c>
      <c r="N159" s="3">
        <v>12</v>
      </c>
      <c r="O159" s="3">
        <v>15</v>
      </c>
      <c r="P159" s="19" t="s">
        <v>19</v>
      </c>
      <c r="Q159" s="19" t="s">
        <v>19</v>
      </c>
      <c r="R159" s="19" t="s">
        <v>19</v>
      </c>
      <c r="S159" s="19" t="s">
        <v>19</v>
      </c>
      <c r="T159" s="19" t="s">
        <v>19</v>
      </c>
      <c r="U159" s="19" t="s">
        <v>19</v>
      </c>
      <c r="V159" s="19" t="s">
        <v>19</v>
      </c>
      <c r="W159" s="19" t="s">
        <v>19</v>
      </c>
      <c r="X159" s="19" t="s">
        <v>19</v>
      </c>
      <c r="Y159" s="19" t="s">
        <v>19</v>
      </c>
      <c r="Z159" s="19" t="s">
        <v>19</v>
      </c>
      <c r="AA159" s="19" t="s">
        <v>19</v>
      </c>
      <c r="AB159" s="19" t="s">
        <v>19</v>
      </c>
      <c r="AC159" s="19" t="s">
        <v>19</v>
      </c>
      <c r="AD159" s="19" t="s">
        <v>19</v>
      </c>
      <c r="AE159" s="19" t="s">
        <v>19</v>
      </c>
      <c r="AF159" s="19" t="s">
        <v>19</v>
      </c>
      <c r="AG159" s="19" t="s">
        <v>19</v>
      </c>
      <c r="AH159" s="19" t="s">
        <v>19</v>
      </c>
      <c r="AI159" s="19" t="s">
        <v>19</v>
      </c>
    </row>
    <row r="160" spans="1:35" x14ac:dyDescent="0.25">
      <c r="A160" s="23" t="s">
        <v>181</v>
      </c>
      <c r="B160" s="3">
        <v>0</v>
      </c>
      <c r="C160" s="19">
        <v>0.1</v>
      </c>
      <c r="D160" s="3">
        <v>0</v>
      </c>
      <c r="E160" s="19">
        <v>0.6</v>
      </c>
      <c r="F160" s="3">
        <v>2.2999999999999998</v>
      </c>
      <c r="G160" s="19">
        <v>3</v>
      </c>
      <c r="H160" s="3">
        <v>0</v>
      </c>
      <c r="I160" s="19">
        <v>0.03</v>
      </c>
      <c r="J160" s="3">
        <v>0</v>
      </c>
      <c r="K160" s="3">
        <v>0.03</v>
      </c>
      <c r="L160" s="3">
        <v>13</v>
      </c>
      <c r="M160" s="3">
        <v>19</v>
      </c>
      <c r="N160" s="3">
        <v>3</v>
      </c>
      <c r="O160" s="3">
        <v>3.5</v>
      </c>
      <c r="P160" s="3">
        <v>1.8</v>
      </c>
      <c r="Q160" s="3">
        <v>2.2000000000000002</v>
      </c>
      <c r="R160" s="19" t="s">
        <v>19</v>
      </c>
      <c r="S160" s="19" t="s">
        <v>19</v>
      </c>
      <c r="T160" s="19" t="s">
        <v>19</v>
      </c>
      <c r="U160" s="19" t="s">
        <v>19</v>
      </c>
      <c r="V160" s="19" t="s">
        <v>19</v>
      </c>
      <c r="W160" s="19" t="s">
        <v>19</v>
      </c>
      <c r="X160" s="19" t="s">
        <v>19</v>
      </c>
      <c r="Y160" s="19" t="s">
        <v>19</v>
      </c>
      <c r="Z160" s="19" t="s">
        <v>19</v>
      </c>
      <c r="AA160" s="19" t="s">
        <v>19</v>
      </c>
      <c r="AB160" s="19" t="s">
        <v>19</v>
      </c>
      <c r="AC160" s="19" t="s">
        <v>19</v>
      </c>
      <c r="AD160" s="19" t="s">
        <v>19</v>
      </c>
      <c r="AE160" s="19" t="s">
        <v>19</v>
      </c>
      <c r="AF160" s="19" t="s">
        <v>19</v>
      </c>
      <c r="AG160" s="19" t="s">
        <v>19</v>
      </c>
      <c r="AH160" s="19" t="s">
        <v>19</v>
      </c>
      <c r="AI160" s="19" t="s">
        <v>19</v>
      </c>
    </row>
    <row r="161" spans="1:35" x14ac:dyDescent="0.25">
      <c r="A161" s="23" t="s">
        <v>182</v>
      </c>
      <c r="B161" s="3">
        <v>0</v>
      </c>
      <c r="C161" s="19">
        <v>0.14000000000000001</v>
      </c>
      <c r="D161" s="3">
        <v>0.2</v>
      </c>
      <c r="E161" s="19">
        <v>1</v>
      </c>
      <c r="F161" s="19">
        <v>1</v>
      </c>
      <c r="G161" s="19">
        <v>2</v>
      </c>
      <c r="H161" s="3">
        <v>0</v>
      </c>
      <c r="I161" s="19">
        <v>3.5000000000000003E-2</v>
      </c>
      <c r="J161" s="3">
        <v>0</v>
      </c>
      <c r="K161" s="3">
        <v>0.03</v>
      </c>
      <c r="L161" s="3">
        <v>17</v>
      </c>
      <c r="M161" s="3">
        <v>20</v>
      </c>
      <c r="N161" s="3">
        <v>8</v>
      </c>
      <c r="O161" s="3">
        <v>11</v>
      </c>
      <c r="P161" s="19" t="s">
        <v>19</v>
      </c>
      <c r="Q161" s="19" t="s">
        <v>19</v>
      </c>
      <c r="R161" s="19" t="s">
        <v>19</v>
      </c>
      <c r="S161" s="19" t="s">
        <v>19</v>
      </c>
      <c r="T161" s="19" t="s">
        <v>19</v>
      </c>
      <c r="U161" s="19" t="s">
        <v>19</v>
      </c>
      <c r="V161" s="19" t="s">
        <v>19</v>
      </c>
      <c r="W161" s="19" t="s">
        <v>19</v>
      </c>
      <c r="X161" s="19" t="s">
        <v>19</v>
      </c>
      <c r="Y161" s="19" t="s">
        <v>19</v>
      </c>
      <c r="Z161" s="19" t="s">
        <v>19</v>
      </c>
      <c r="AA161" s="19" t="s">
        <v>19</v>
      </c>
      <c r="AB161" s="19" t="s">
        <v>19</v>
      </c>
      <c r="AC161" s="19" t="s">
        <v>19</v>
      </c>
      <c r="AD161" s="19" t="s">
        <v>19</v>
      </c>
      <c r="AE161" s="19" t="s">
        <v>19</v>
      </c>
      <c r="AF161" s="19" t="s">
        <v>19</v>
      </c>
      <c r="AG161" s="19" t="s">
        <v>19</v>
      </c>
      <c r="AH161" s="19" t="s">
        <v>19</v>
      </c>
      <c r="AI161" s="19" t="s">
        <v>19</v>
      </c>
    </row>
    <row r="162" spans="1:35" x14ac:dyDescent="0.25">
      <c r="A162" s="23" t="s">
        <v>183</v>
      </c>
      <c r="B162" s="3">
        <v>0</v>
      </c>
      <c r="C162" s="19">
        <v>0.12</v>
      </c>
      <c r="D162" s="3">
        <v>0.2</v>
      </c>
      <c r="E162" s="19">
        <v>1</v>
      </c>
      <c r="F162" s="19">
        <v>1</v>
      </c>
      <c r="G162" s="19">
        <v>2</v>
      </c>
      <c r="H162" s="3">
        <v>0</v>
      </c>
      <c r="I162" s="19">
        <v>3.5000000000000003E-2</v>
      </c>
      <c r="J162" s="3">
        <v>0</v>
      </c>
      <c r="K162" s="3">
        <v>0.03</v>
      </c>
      <c r="L162" s="3">
        <v>17</v>
      </c>
      <c r="M162" s="3">
        <v>20</v>
      </c>
      <c r="N162" s="3">
        <v>8</v>
      </c>
      <c r="O162" s="3">
        <v>11</v>
      </c>
      <c r="P162" s="19" t="s">
        <v>19</v>
      </c>
      <c r="Q162" s="19" t="s">
        <v>19</v>
      </c>
      <c r="R162" s="19" t="s">
        <v>19</v>
      </c>
      <c r="S162" s="19" t="s">
        <v>19</v>
      </c>
      <c r="T162" s="19" t="s">
        <v>19</v>
      </c>
      <c r="U162" s="19" t="s">
        <v>19</v>
      </c>
      <c r="V162" s="19" t="s">
        <v>19</v>
      </c>
      <c r="W162" s="19" t="s">
        <v>19</v>
      </c>
      <c r="X162" s="19" t="s">
        <v>19</v>
      </c>
      <c r="Y162" s="19" t="s">
        <v>19</v>
      </c>
      <c r="Z162" s="19" t="s">
        <v>19</v>
      </c>
      <c r="AA162" s="19" t="s">
        <v>19</v>
      </c>
      <c r="AB162" s="19" t="s">
        <v>19</v>
      </c>
      <c r="AC162" s="19" t="s">
        <v>19</v>
      </c>
      <c r="AD162" s="19" t="s">
        <v>19</v>
      </c>
      <c r="AE162" s="19" t="s">
        <v>19</v>
      </c>
      <c r="AF162" s="19" t="s">
        <v>19</v>
      </c>
      <c r="AG162" s="19" t="s">
        <v>19</v>
      </c>
      <c r="AH162" s="19" t="s">
        <v>19</v>
      </c>
      <c r="AI162" s="19" t="s">
        <v>19</v>
      </c>
    </row>
    <row r="163" spans="1:35" x14ac:dyDescent="0.25">
      <c r="A163" s="23" t="s">
        <v>184</v>
      </c>
      <c r="B163" s="3">
        <v>0</v>
      </c>
      <c r="C163" s="19">
        <v>0.1</v>
      </c>
      <c r="D163" s="3">
        <v>0.2</v>
      </c>
      <c r="E163" s="19">
        <v>1</v>
      </c>
      <c r="F163" s="19">
        <v>1</v>
      </c>
      <c r="G163" s="19">
        <v>2</v>
      </c>
      <c r="H163" s="3">
        <v>0</v>
      </c>
      <c r="I163" s="19">
        <v>3.5000000000000003E-2</v>
      </c>
      <c r="J163" s="3">
        <v>0</v>
      </c>
      <c r="K163" s="3">
        <v>0.03</v>
      </c>
      <c r="L163" s="3">
        <v>17</v>
      </c>
      <c r="M163" s="3">
        <v>20</v>
      </c>
      <c r="N163" s="3">
        <v>8</v>
      </c>
      <c r="O163" s="3">
        <v>12</v>
      </c>
      <c r="P163" s="19" t="s">
        <v>19</v>
      </c>
      <c r="Q163" s="19" t="s">
        <v>19</v>
      </c>
      <c r="R163" s="19" t="s">
        <v>19</v>
      </c>
      <c r="S163" s="19" t="s">
        <v>19</v>
      </c>
      <c r="T163" s="19" t="s">
        <v>19</v>
      </c>
      <c r="U163" s="19" t="s">
        <v>19</v>
      </c>
      <c r="V163" s="19" t="s">
        <v>19</v>
      </c>
      <c r="W163" s="19" t="s">
        <v>19</v>
      </c>
      <c r="X163" s="3">
        <v>0.45</v>
      </c>
      <c r="Y163" s="3">
        <v>0.9</v>
      </c>
      <c r="Z163" s="19" t="s">
        <v>19</v>
      </c>
      <c r="AA163" s="19" t="s">
        <v>19</v>
      </c>
      <c r="AB163" s="19" t="s">
        <v>19</v>
      </c>
      <c r="AC163" s="19" t="s">
        <v>19</v>
      </c>
      <c r="AD163" s="19" t="s">
        <v>19</v>
      </c>
      <c r="AE163" s="19" t="s">
        <v>19</v>
      </c>
      <c r="AF163" s="19" t="s">
        <v>19</v>
      </c>
      <c r="AG163" s="19" t="s">
        <v>19</v>
      </c>
      <c r="AH163" s="19" t="s">
        <v>19</v>
      </c>
      <c r="AI163" s="19" t="s">
        <v>19</v>
      </c>
    </row>
    <row r="164" spans="1:35" x14ac:dyDescent="0.25">
      <c r="A164" s="23" t="s">
        <v>185</v>
      </c>
      <c r="B164" s="3">
        <v>0.04</v>
      </c>
      <c r="C164" s="19">
        <v>0.1</v>
      </c>
      <c r="D164" s="3">
        <v>0.2</v>
      </c>
      <c r="E164" s="19">
        <v>0.6</v>
      </c>
      <c r="F164" s="19">
        <v>1</v>
      </c>
      <c r="G164" s="19">
        <v>2</v>
      </c>
      <c r="H164" s="3">
        <v>0</v>
      </c>
      <c r="I164" s="19">
        <v>3.5000000000000003E-2</v>
      </c>
      <c r="J164" s="3">
        <v>0</v>
      </c>
      <c r="K164" s="19">
        <v>0.02</v>
      </c>
      <c r="L164" s="3">
        <v>16</v>
      </c>
      <c r="M164" s="3">
        <v>18</v>
      </c>
      <c r="N164" s="3">
        <v>15</v>
      </c>
      <c r="O164" s="3">
        <v>17</v>
      </c>
      <c r="P164" s="19" t="s">
        <v>19</v>
      </c>
      <c r="Q164" s="19" t="s">
        <v>19</v>
      </c>
      <c r="R164" s="19" t="s">
        <v>19</v>
      </c>
      <c r="S164" s="19" t="s">
        <v>19</v>
      </c>
      <c r="T164" s="19" t="s">
        <v>19</v>
      </c>
      <c r="U164" s="19" t="s">
        <v>19</v>
      </c>
      <c r="V164" s="3">
        <v>0.05</v>
      </c>
      <c r="W164" s="3">
        <v>0.15</v>
      </c>
      <c r="X164" s="19" t="s">
        <v>19</v>
      </c>
      <c r="Y164" s="19" t="s">
        <v>19</v>
      </c>
      <c r="Z164" s="19" t="s">
        <v>19</v>
      </c>
      <c r="AA164" s="19" t="s">
        <v>19</v>
      </c>
      <c r="AB164" s="19" t="s">
        <v>19</v>
      </c>
      <c r="AC164" s="19" t="s">
        <v>19</v>
      </c>
      <c r="AD164" s="19" t="s">
        <v>19</v>
      </c>
      <c r="AE164" s="19" t="s">
        <v>19</v>
      </c>
      <c r="AF164" s="19" t="s">
        <v>19</v>
      </c>
      <c r="AG164" s="19" t="s">
        <v>19</v>
      </c>
      <c r="AH164" s="19" t="s">
        <v>19</v>
      </c>
      <c r="AI164" s="19" t="s">
        <v>19</v>
      </c>
    </row>
    <row r="165" spans="1:35" x14ac:dyDescent="0.25">
      <c r="A165" s="23" t="s">
        <v>186</v>
      </c>
      <c r="B165" s="3">
        <v>0</v>
      </c>
      <c r="C165" s="19">
        <v>0.12</v>
      </c>
      <c r="D165" s="3">
        <v>0.2</v>
      </c>
      <c r="E165" s="19">
        <v>1</v>
      </c>
      <c r="F165" s="19">
        <v>1</v>
      </c>
      <c r="G165" s="19">
        <v>2</v>
      </c>
      <c r="H165" s="3">
        <v>0</v>
      </c>
      <c r="I165" s="19">
        <v>3.5000000000000003E-2</v>
      </c>
      <c r="J165" s="3">
        <v>0</v>
      </c>
      <c r="K165" s="19">
        <v>0.03</v>
      </c>
      <c r="L165" s="3">
        <v>16</v>
      </c>
      <c r="M165" s="3">
        <v>19</v>
      </c>
      <c r="N165" s="3">
        <v>11</v>
      </c>
      <c r="O165" s="3">
        <v>13</v>
      </c>
      <c r="P165" s="19" t="s">
        <v>19</v>
      </c>
      <c r="Q165" s="19" t="s">
        <v>19</v>
      </c>
      <c r="R165" s="19" t="s">
        <v>19</v>
      </c>
      <c r="S165" s="19" t="s">
        <v>19</v>
      </c>
      <c r="T165" s="19" t="s">
        <v>19</v>
      </c>
      <c r="U165" s="19" t="s">
        <v>19</v>
      </c>
      <c r="V165" s="3"/>
      <c r="W165" s="3">
        <v>0.7</v>
      </c>
      <c r="X165" s="19" t="s">
        <v>19</v>
      </c>
      <c r="Y165" s="19" t="s">
        <v>19</v>
      </c>
      <c r="Z165" s="19" t="s">
        <v>19</v>
      </c>
      <c r="AA165" s="19" t="s">
        <v>19</v>
      </c>
      <c r="AB165" s="19" t="s">
        <v>19</v>
      </c>
      <c r="AC165" s="19" t="s">
        <v>19</v>
      </c>
      <c r="AD165" s="19" t="s">
        <v>19</v>
      </c>
      <c r="AE165" s="19" t="s">
        <v>19</v>
      </c>
      <c r="AF165" s="3">
        <v>3</v>
      </c>
      <c r="AG165" s="3">
        <v>4</v>
      </c>
      <c r="AH165" s="19" t="s">
        <v>19</v>
      </c>
      <c r="AI165" s="19" t="s">
        <v>19</v>
      </c>
    </row>
    <row r="166" spans="1:35" x14ac:dyDescent="0.25">
      <c r="A166" s="23" t="s">
        <v>187</v>
      </c>
      <c r="B166" s="3">
        <v>0.45</v>
      </c>
      <c r="C166" s="19">
        <v>0.65</v>
      </c>
      <c r="D166" s="3">
        <v>1.5</v>
      </c>
      <c r="E166" s="19">
        <v>2.5</v>
      </c>
      <c r="F166" s="19">
        <v>12</v>
      </c>
      <c r="G166" s="19">
        <v>16</v>
      </c>
      <c r="H166" s="3">
        <v>0</v>
      </c>
      <c r="I166" s="19">
        <v>0.04</v>
      </c>
      <c r="J166" s="3">
        <v>0</v>
      </c>
      <c r="K166" s="19">
        <v>0.03</v>
      </c>
      <c r="L166" s="19">
        <v>16</v>
      </c>
      <c r="M166" s="19">
        <v>19</v>
      </c>
      <c r="N166" s="19" t="s">
        <v>19</v>
      </c>
      <c r="O166" s="19" t="s">
        <v>19</v>
      </c>
      <c r="P166" s="19" t="s">
        <v>19</v>
      </c>
      <c r="Q166" s="19" t="s">
        <v>19</v>
      </c>
      <c r="R166" s="19" t="s">
        <v>19</v>
      </c>
      <c r="S166" s="19" t="s">
        <v>19</v>
      </c>
      <c r="T166" s="19" t="s">
        <v>19</v>
      </c>
      <c r="U166" s="19" t="s">
        <v>19</v>
      </c>
      <c r="V166" s="3">
        <v>0.1</v>
      </c>
      <c r="W166" s="3">
        <v>0.3</v>
      </c>
      <c r="X166" s="19" t="s">
        <v>19</v>
      </c>
      <c r="Y166" s="19" t="s">
        <v>19</v>
      </c>
      <c r="Z166" s="19" t="s">
        <v>19</v>
      </c>
      <c r="AA166" s="19" t="s">
        <v>19</v>
      </c>
      <c r="AB166" s="19" t="s">
        <v>19</v>
      </c>
      <c r="AC166" s="19" t="s">
        <v>19</v>
      </c>
      <c r="AD166" s="19" t="s">
        <v>19</v>
      </c>
      <c r="AE166" s="19" t="s">
        <v>19</v>
      </c>
      <c r="AF166" s="19" t="s">
        <v>19</v>
      </c>
      <c r="AG166" s="19" t="s">
        <v>19</v>
      </c>
      <c r="AH166" s="19" t="s">
        <v>19</v>
      </c>
      <c r="AI166" s="19" t="s">
        <v>19</v>
      </c>
    </row>
    <row r="167" spans="1:35" x14ac:dyDescent="0.25">
      <c r="A167" s="23" t="s">
        <v>188</v>
      </c>
      <c r="B167" s="3">
        <v>0.1</v>
      </c>
      <c r="C167" s="19">
        <v>0.2</v>
      </c>
      <c r="D167" s="3">
        <v>0.2</v>
      </c>
      <c r="E167" s="19">
        <v>1</v>
      </c>
      <c r="F167" s="19">
        <v>1</v>
      </c>
      <c r="G167" s="19">
        <v>2</v>
      </c>
      <c r="H167" s="3">
        <v>0</v>
      </c>
      <c r="I167" s="19">
        <v>0.03</v>
      </c>
      <c r="J167" s="3">
        <v>0</v>
      </c>
      <c r="K167" s="19">
        <v>0.03</v>
      </c>
      <c r="L167" s="19">
        <v>22</v>
      </c>
      <c r="M167" s="19">
        <v>25</v>
      </c>
      <c r="N167" s="3">
        <v>17</v>
      </c>
      <c r="O167" s="3">
        <v>20</v>
      </c>
      <c r="P167" s="19" t="s">
        <v>19</v>
      </c>
      <c r="Q167" s="19" t="s">
        <v>19</v>
      </c>
      <c r="R167" s="19" t="s">
        <v>19</v>
      </c>
      <c r="S167" s="19" t="s">
        <v>19</v>
      </c>
      <c r="T167" s="19" t="s">
        <v>19</v>
      </c>
      <c r="U167" s="19" t="s">
        <v>19</v>
      </c>
      <c r="V167" s="19" t="s">
        <v>19</v>
      </c>
      <c r="W167" s="19" t="s">
        <v>19</v>
      </c>
      <c r="X167" s="19" t="s">
        <v>19</v>
      </c>
      <c r="Y167" s="19" t="s">
        <v>19</v>
      </c>
      <c r="Z167" s="19" t="s">
        <v>19</v>
      </c>
      <c r="AA167" s="19" t="s">
        <v>19</v>
      </c>
      <c r="AB167" s="19" t="s">
        <v>19</v>
      </c>
      <c r="AC167" s="19" t="s">
        <v>19</v>
      </c>
      <c r="AD167" s="19" t="s">
        <v>19</v>
      </c>
      <c r="AE167" s="19" t="s">
        <v>19</v>
      </c>
      <c r="AF167" s="19" t="s">
        <v>19</v>
      </c>
      <c r="AG167" s="19" t="s">
        <v>19</v>
      </c>
      <c r="AH167" s="19" t="s">
        <v>19</v>
      </c>
      <c r="AI167" s="19" t="s">
        <v>19</v>
      </c>
    </row>
    <row r="168" spans="1:35" x14ac:dyDescent="0.25">
      <c r="A168" s="23" t="s">
        <v>189</v>
      </c>
      <c r="B168" s="3">
        <v>0</v>
      </c>
      <c r="C168" s="19">
        <v>0.2</v>
      </c>
      <c r="D168" s="3">
        <v>2</v>
      </c>
      <c r="E168" s="19">
        <v>3</v>
      </c>
      <c r="F168" s="19">
        <v>0.5</v>
      </c>
      <c r="G168" s="19">
        <v>1.5</v>
      </c>
      <c r="H168" s="3">
        <v>0</v>
      </c>
      <c r="I168" s="19">
        <v>3.5000000000000003E-2</v>
      </c>
      <c r="J168" s="3">
        <v>0</v>
      </c>
      <c r="K168" s="19">
        <v>0.03</v>
      </c>
      <c r="L168" s="19">
        <v>23</v>
      </c>
      <c r="M168" s="19">
        <v>27</v>
      </c>
      <c r="N168" s="19">
        <v>18</v>
      </c>
      <c r="O168" s="19">
        <v>20</v>
      </c>
      <c r="P168" s="19" t="s">
        <v>19</v>
      </c>
      <c r="Q168" s="19" t="s">
        <v>19</v>
      </c>
      <c r="R168" s="19" t="s">
        <v>19</v>
      </c>
      <c r="S168" s="19" t="s">
        <v>19</v>
      </c>
      <c r="T168" s="19" t="s">
        <v>19</v>
      </c>
      <c r="U168" s="19" t="s">
        <v>19</v>
      </c>
      <c r="V168" s="19" t="s">
        <v>19</v>
      </c>
      <c r="W168" s="19" t="s">
        <v>19</v>
      </c>
      <c r="X168" s="19" t="s">
        <v>19</v>
      </c>
      <c r="Y168" s="19" t="s">
        <v>19</v>
      </c>
      <c r="Z168" s="19" t="s">
        <v>19</v>
      </c>
      <c r="AA168" s="19" t="s">
        <v>19</v>
      </c>
      <c r="AB168" s="19" t="s">
        <v>19</v>
      </c>
      <c r="AC168" s="19" t="s">
        <v>19</v>
      </c>
      <c r="AD168" s="19" t="s">
        <v>19</v>
      </c>
      <c r="AE168" s="19" t="s">
        <v>19</v>
      </c>
      <c r="AF168" s="19" t="s">
        <v>19</v>
      </c>
      <c r="AG168" s="19" t="s">
        <v>19</v>
      </c>
      <c r="AH168" s="19" t="s">
        <v>19</v>
      </c>
      <c r="AI168" s="19" t="s">
        <v>19</v>
      </c>
    </row>
    <row r="169" spans="1:35" x14ac:dyDescent="0.25">
      <c r="A169" s="23" t="s">
        <v>190</v>
      </c>
      <c r="B169" s="3">
        <v>0</v>
      </c>
      <c r="C169" s="19">
        <v>0.18</v>
      </c>
      <c r="D169" s="3">
        <v>0.8</v>
      </c>
      <c r="E169" s="19">
        <v>2</v>
      </c>
      <c r="F169" s="19">
        <v>0.7</v>
      </c>
      <c r="G169" s="19">
        <v>1.5</v>
      </c>
      <c r="H169" s="3">
        <v>0</v>
      </c>
      <c r="I169" s="19">
        <v>3.5000000000000003E-2</v>
      </c>
      <c r="J169" s="3">
        <v>0</v>
      </c>
      <c r="K169" s="19">
        <v>0.03</v>
      </c>
      <c r="L169" s="19">
        <v>22</v>
      </c>
      <c r="M169" s="19">
        <v>26</v>
      </c>
      <c r="N169" s="19">
        <v>17</v>
      </c>
      <c r="O169" s="19">
        <v>21</v>
      </c>
      <c r="P169" s="19" t="s">
        <v>19</v>
      </c>
      <c r="Q169" s="19" t="s">
        <v>19</v>
      </c>
      <c r="R169" s="19" t="s">
        <v>19</v>
      </c>
      <c r="S169" s="19" t="s">
        <v>19</v>
      </c>
      <c r="T169" s="19" t="s">
        <v>19</v>
      </c>
      <c r="U169" s="19" t="s">
        <v>19</v>
      </c>
      <c r="V169" s="19" t="s">
        <v>19</v>
      </c>
      <c r="W169" s="19" t="s">
        <v>19</v>
      </c>
      <c r="X169" s="19" t="s">
        <v>19</v>
      </c>
      <c r="Y169" s="19" t="s">
        <v>19</v>
      </c>
      <c r="Z169" s="19" t="s">
        <v>19</v>
      </c>
      <c r="AA169" s="19" t="s">
        <v>19</v>
      </c>
      <c r="AB169" s="19" t="s">
        <v>19</v>
      </c>
      <c r="AC169" s="19" t="s">
        <v>19</v>
      </c>
      <c r="AD169" s="19" t="s">
        <v>19</v>
      </c>
      <c r="AE169" s="19" t="s">
        <v>19</v>
      </c>
      <c r="AF169" s="19" t="s">
        <v>19</v>
      </c>
      <c r="AG169" s="19" t="s">
        <v>19</v>
      </c>
      <c r="AH169" s="19" t="s">
        <v>19</v>
      </c>
      <c r="AI169" s="19" t="s">
        <v>19</v>
      </c>
    </row>
    <row r="170" spans="1:35" x14ac:dyDescent="0.25">
      <c r="A170" s="23" t="s">
        <v>191</v>
      </c>
      <c r="B170" s="3">
        <v>0.4</v>
      </c>
      <c r="C170" s="19">
        <v>0.5</v>
      </c>
      <c r="D170" s="3">
        <v>0.8</v>
      </c>
      <c r="E170" s="19">
        <v>1.5</v>
      </c>
      <c r="F170" s="19">
        <v>12</v>
      </c>
      <c r="G170" s="19">
        <v>18</v>
      </c>
      <c r="H170" s="3">
        <v>0</v>
      </c>
      <c r="I170" s="19">
        <v>3.5000000000000003E-2</v>
      </c>
      <c r="J170" s="3">
        <v>0</v>
      </c>
      <c r="K170" s="19">
        <v>0.03</v>
      </c>
      <c r="L170" s="19">
        <v>16</v>
      </c>
      <c r="M170" s="19">
        <v>18</v>
      </c>
      <c r="N170" s="19">
        <v>2.5</v>
      </c>
      <c r="O170" s="19">
        <v>3.5</v>
      </c>
      <c r="P170" s="19" t="s">
        <v>19</v>
      </c>
      <c r="Q170" s="19" t="s">
        <v>19</v>
      </c>
      <c r="R170" s="19" t="s">
        <v>19</v>
      </c>
      <c r="S170" s="19" t="s">
        <v>19</v>
      </c>
      <c r="T170" s="3">
        <v>0.6</v>
      </c>
      <c r="U170" s="3">
        <v>1</v>
      </c>
      <c r="V170" s="19" t="s">
        <v>19</v>
      </c>
      <c r="W170" s="19" t="s">
        <v>19</v>
      </c>
      <c r="X170" s="19" t="s">
        <v>19</v>
      </c>
      <c r="Y170" s="19" t="s">
        <v>19</v>
      </c>
      <c r="Z170" s="19" t="s">
        <v>19</v>
      </c>
      <c r="AA170" s="19" t="s">
        <v>19</v>
      </c>
      <c r="AB170" s="19" t="s">
        <v>19</v>
      </c>
      <c r="AC170" s="19" t="s">
        <v>19</v>
      </c>
      <c r="AD170" s="19" t="s">
        <v>19</v>
      </c>
      <c r="AE170" s="19" t="s">
        <v>19</v>
      </c>
      <c r="AF170" s="19" t="s">
        <v>19</v>
      </c>
      <c r="AG170" s="19" t="s">
        <v>19</v>
      </c>
      <c r="AH170" s="19" t="s">
        <v>19</v>
      </c>
      <c r="AI170" s="19" t="s">
        <v>19</v>
      </c>
    </row>
    <row r="171" spans="1:35" x14ac:dyDescent="0.25">
      <c r="A171" s="23" t="s">
        <v>192</v>
      </c>
      <c r="B171" s="3">
        <v>0.3</v>
      </c>
      <c r="C171" s="19">
        <v>0.4</v>
      </c>
      <c r="D171" s="3">
        <v>2</v>
      </c>
      <c r="E171" s="19">
        <v>3</v>
      </c>
      <c r="F171" s="3">
        <v>0</v>
      </c>
      <c r="G171" s="19">
        <v>1.5</v>
      </c>
      <c r="H171" s="3">
        <v>0</v>
      </c>
      <c r="I171" s="19">
        <v>3.5000000000000003E-2</v>
      </c>
      <c r="J171" s="3">
        <v>0</v>
      </c>
      <c r="K171" s="19">
        <v>0.03</v>
      </c>
      <c r="L171" s="19">
        <v>17</v>
      </c>
      <c r="M171" s="19">
        <v>20</v>
      </c>
      <c r="N171" s="19">
        <v>23</v>
      </c>
      <c r="O171" s="19">
        <v>25</v>
      </c>
      <c r="P171" s="19" t="s">
        <v>19</v>
      </c>
      <c r="Q171" s="19" t="s">
        <v>19</v>
      </c>
      <c r="R171" s="19" t="s">
        <v>19</v>
      </c>
      <c r="S171" s="19" t="s">
        <v>19</v>
      </c>
      <c r="T171" s="19" t="s">
        <v>19</v>
      </c>
      <c r="U171" s="19" t="s">
        <v>19</v>
      </c>
      <c r="V171" s="19" t="s">
        <v>19</v>
      </c>
      <c r="W171" s="19" t="s">
        <v>19</v>
      </c>
      <c r="X171" s="19" t="s">
        <v>19</v>
      </c>
      <c r="Y171" s="19" t="s">
        <v>19</v>
      </c>
      <c r="Z171" s="19" t="s">
        <v>19</v>
      </c>
      <c r="AA171" s="19" t="s">
        <v>19</v>
      </c>
      <c r="AB171" s="19" t="s">
        <v>19</v>
      </c>
      <c r="AC171" s="19" t="s">
        <v>19</v>
      </c>
      <c r="AD171" s="19" t="s">
        <v>19</v>
      </c>
      <c r="AE171" s="19" t="s">
        <v>19</v>
      </c>
      <c r="AF171" s="19" t="s">
        <v>19</v>
      </c>
      <c r="AG171" s="19" t="s">
        <v>19</v>
      </c>
      <c r="AH171" s="19" t="s">
        <v>19</v>
      </c>
      <c r="AI171" s="19" t="s">
        <v>19</v>
      </c>
    </row>
    <row r="172" spans="1:35" x14ac:dyDescent="0.25">
      <c r="A172" s="23" t="s">
        <v>193</v>
      </c>
      <c r="B172" s="3">
        <v>0.26</v>
      </c>
      <c r="C172" s="19">
        <v>0.35</v>
      </c>
      <c r="D172" s="3">
        <v>0</v>
      </c>
      <c r="E172" s="19">
        <v>0.8</v>
      </c>
      <c r="F172" s="19">
        <v>0.8</v>
      </c>
      <c r="G172" s="19">
        <v>1.5</v>
      </c>
      <c r="H172" s="3">
        <v>0</v>
      </c>
      <c r="I172" s="19">
        <v>3.5000000000000003E-2</v>
      </c>
      <c r="J172" s="3">
        <v>0</v>
      </c>
      <c r="K172" s="19">
        <v>0.02</v>
      </c>
      <c r="L172" s="19">
        <v>18</v>
      </c>
      <c r="M172" s="19">
        <v>20</v>
      </c>
      <c r="N172" s="19">
        <v>8</v>
      </c>
      <c r="O172" s="19">
        <v>10</v>
      </c>
      <c r="P172" s="19" t="s">
        <v>19</v>
      </c>
      <c r="Q172" s="19" t="s">
        <v>19</v>
      </c>
      <c r="R172" s="19" t="s">
        <v>19</v>
      </c>
      <c r="S172" s="19" t="s">
        <v>19</v>
      </c>
      <c r="T172" s="19" t="s">
        <v>19</v>
      </c>
      <c r="U172" s="19" t="s">
        <v>19</v>
      </c>
      <c r="V172" s="3">
        <v>0.2</v>
      </c>
      <c r="W172" s="3">
        <v>0.5</v>
      </c>
      <c r="X172" s="3">
        <v>0.2</v>
      </c>
      <c r="Y172" s="3">
        <v>0.5</v>
      </c>
      <c r="Z172" s="19" t="s">
        <v>19</v>
      </c>
      <c r="AA172" s="19" t="s">
        <v>19</v>
      </c>
      <c r="AB172" s="19" t="s">
        <v>19</v>
      </c>
      <c r="AC172" s="19" t="s">
        <v>19</v>
      </c>
      <c r="AD172" s="19" t="s">
        <v>19</v>
      </c>
      <c r="AE172" s="19" t="s">
        <v>19</v>
      </c>
      <c r="AF172" s="3">
        <v>1</v>
      </c>
      <c r="AG172" s="3">
        <v>1.5</v>
      </c>
      <c r="AH172" s="3">
        <v>1</v>
      </c>
      <c r="AI172" s="3">
        <v>1.5</v>
      </c>
    </row>
    <row r="173" spans="1:35" x14ac:dyDescent="0.25">
      <c r="A173" s="23" t="s">
        <v>194</v>
      </c>
      <c r="B173" s="3">
        <v>0</v>
      </c>
      <c r="C173" s="19">
        <v>0.12</v>
      </c>
      <c r="D173" s="3">
        <v>0</v>
      </c>
      <c r="E173" s="19">
        <v>0.55000000000000004</v>
      </c>
      <c r="F173" s="19">
        <v>0.5</v>
      </c>
      <c r="G173" s="19">
        <v>1</v>
      </c>
      <c r="H173" s="3">
        <v>0</v>
      </c>
      <c r="I173" s="19">
        <v>0.02</v>
      </c>
      <c r="J173" s="3">
        <v>0</v>
      </c>
      <c r="K173" s="19">
        <v>2.5000000000000001E-2</v>
      </c>
      <c r="L173" s="19">
        <v>17</v>
      </c>
      <c r="M173" s="19">
        <v>19</v>
      </c>
      <c r="N173" s="19">
        <v>11</v>
      </c>
      <c r="O173" s="19">
        <v>13</v>
      </c>
      <c r="P173" s="19" t="s">
        <v>19</v>
      </c>
      <c r="Q173" s="19" t="s">
        <v>19</v>
      </c>
      <c r="R173" s="19" t="s">
        <v>19</v>
      </c>
      <c r="S173" s="19" t="s">
        <v>19</v>
      </c>
      <c r="T173" s="19" t="s">
        <v>19</v>
      </c>
      <c r="U173" s="19" t="s">
        <v>19</v>
      </c>
      <c r="V173" s="19" t="s">
        <v>19</v>
      </c>
      <c r="W173" s="19" t="s">
        <v>19</v>
      </c>
      <c r="X173" s="3">
        <v>0.7</v>
      </c>
      <c r="Y173" s="3">
        <v>1.1000000000000001</v>
      </c>
      <c r="Z173" s="19" t="s">
        <v>19</v>
      </c>
      <c r="AA173" s="19" t="s">
        <v>19</v>
      </c>
      <c r="AB173" s="19" t="s">
        <v>19</v>
      </c>
      <c r="AC173" s="19" t="s">
        <v>19</v>
      </c>
      <c r="AD173" s="19" t="s">
        <v>19</v>
      </c>
      <c r="AE173" s="19" t="s">
        <v>19</v>
      </c>
      <c r="AF173" s="19" t="s">
        <v>19</v>
      </c>
      <c r="AG173" s="19" t="s">
        <v>19</v>
      </c>
      <c r="AH173" s="19" t="s">
        <v>19</v>
      </c>
      <c r="AI173" s="19" t="s">
        <v>19</v>
      </c>
    </row>
    <row r="174" spans="1:35" x14ac:dyDescent="0.25">
      <c r="A174" s="23" t="s">
        <v>195</v>
      </c>
      <c r="B174" s="3">
        <v>0</v>
      </c>
      <c r="C174" s="19">
        <v>0.08</v>
      </c>
      <c r="D174" s="3">
        <v>0.2</v>
      </c>
      <c r="E174" s="19">
        <v>0.5</v>
      </c>
      <c r="F174" s="19">
        <v>0.3</v>
      </c>
      <c r="G174" s="19">
        <v>0.6</v>
      </c>
      <c r="H174" s="3">
        <v>0</v>
      </c>
      <c r="I174" s="19">
        <v>0.01</v>
      </c>
      <c r="J174" s="3">
        <v>0</v>
      </c>
      <c r="K174" s="19">
        <v>0.01</v>
      </c>
      <c r="L174" s="19">
        <v>15</v>
      </c>
      <c r="M174" s="19">
        <v>18</v>
      </c>
      <c r="N174" s="19">
        <v>32</v>
      </c>
      <c r="O174" s="19">
        <v>35</v>
      </c>
      <c r="P174" s="19" t="s">
        <v>19</v>
      </c>
      <c r="Q174" s="19" t="s">
        <v>19</v>
      </c>
      <c r="R174" s="19" t="s">
        <v>19</v>
      </c>
      <c r="S174" s="19" t="s">
        <v>19</v>
      </c>
      <c r="T174" s="3">
        <v>1.7</v>
      </c>
      <c r="U174" s="3">
        <v>2.1</v>
      </c>
      <c r="V174" s="3">
        <v>2.6</v>
      </c>
      <c r="W174" s="3">
        <v>3.2</v>
      </c>
      <c r="X174" s="19" t="s">
        <v>19</v>
      </c>
      <c r="Y174" s="19" t="s">
        <v>19</v>
      </c>
      <c r="Z174" s="19" t="s">
        <v>19</v>
      </c>
      <c r="AA174" s="19" t="s">
        <v>19</v>
      </c>
      <c r="AB174" s="19" t="s">
        <v>19</v>
      </c>
      <c r="AC174" s="19" t="s">
        <v>19</v>
      </c>
      <c r="AD174" s="19" t="s">
        <v>19</v>
      </c>
      <c r="AE174" s="19" t="s">
        <v>19</v>
      </c>
      <c r="AF174" s="19" t="s">
        <v>19</v>
      </c>
      <c r="AG174" s="19" t="s">
        <v>19</v>
      </c>
      <c r="AH174" s="19">
        <v>4.5</v>
      </c>
      <c r="AI174" s="19">
        <v>5.5</v>
      </c>
    </row>
    <row r="175" spans="1:35" x14ac:dyDescent="0.25">
      <c r="A175" s="23" t="s">
        <v>196</v>
      </c>
      <c r="B175" s="3">
        <v>0.1</v>
      </c>
      <c r="C175" s="19">
        <v>0.2</v>
      </c>
      <c r="D175" s="3">
        <v>0.2</v>
      </c>
      <c r="E175" s="19">
        <v>0.6</v>
      </c>
      <c r="F175" s="19">
        <v>0.3</v>
      </c>
      <c r="G175" s="19">
        <v>0.6</v>
      </c>
      <c r="H175" s="3">
        <v>0</v>
      </c>
      <c r="I175" s="19">
        <v>3.5000000000000003E-2</v>
      </c>
      <c r="J175" s="3">
        <v>0</v>
      </c>
      <c r="K175" s="19">
        <v>0.03</v>
      </c>
      <c r="L175" s="19">
        <v>16</v>
      </c>
      <c r="M175" s="19">
        <v>18</v>
      </c>
      <c r="N175" s="19">
        <v>20</v>
      </c>
      <c r="O175" s="19">
        <v>24</v>
      </c>
      <c r="P175" s="19" t="s">
        <v>19</v>
      </c>
      <c r="Q175" s="19" t="s">
        <v>19</v>
      </c>
      <c r="R175" s="19" t="s">
        <v>19</v>
      </c>
      <c r="S175" s="19" t="s">
        <v>19</v>
      </c>
      <c r="T175" s="19" t="s">
        <v>19</v>
      </c>
      <c r="U175" s="19" t="s">
        <v>19</v>
      </c>
      <c r="V175" s="19" t="s">
        <v>19</v>
      </c>
      <c r="W175" s="19" t="s">
        <v>19</v>
      </c>
      <c r="X175" s="19" t="s">
        <v>19</v>
      </c>
      <c r="Y175" s="19" t="s">
        <v>19</v>
      </c>
      <c r="Z175" s="19" t="s">
        <v>19</v>
      </c>
      <c r="AA175" s="19" t="s">
        <v>19</v>
      </c>
      <c r="AB175" s="19" t="s">
        <v>19</v>
      </c>
      <c r="AC175" s="19" t="s">
        <v>19</v>
      </c>
      <c r="AD175" s="19" t="s">
        <v>19</v>
      </c>
      <c r="AE175" s="19" t="s">
        <v>19</v>
      </c>
      <c r="AF175" s="3">
        <v>2</v>
      </c>
      <c r="AG175" s="3">
        <v>3</v>
      </c>
      <c r="AH175" s="3">
        <v>5</v>
      </c>
      <c r="AI175" s="3">
        <v>7</v>
      </c>
    </row>
    <row r="176" spans="1:35" x14ac:dyDescent="0.25">
      <c r="A176" s="23" t="s">
        <v>197</v>
      </c>
      <c r="B176" s="3">
        <v>0.1</v>
      </c>
      <c r="C176" s="19">
        <v>0.25</v>
      </c>
      <c r="D176" s="3">
        <v>0.2</v>
      </c>
      <c r="E176" s="19">
        <v>0.8</v>
      </c>
      <c r="F176" s="19">
        <v>0.3</v>
      </c>
      <c r="G176" s="19">
        <v>0.8</v>
      </c>
      <c r="H176" s="3">
        <v>0</v>
      </c>
      <c r="I176" s="19">
        <v>0.04</v>
      </c>
      <c r="J176" s="3">
        <v>0</v>
      </c>
      <c r="K176" s="19">
        <v>3.5000000000000003E-2</v>
      </c>
      <c r="L176" s="19">
        <v>19</v>
      </c>
      <c r="M176" s="19">
        <v>22</v>
      </c>
      <c r="N176" s="19">
        <v>43</v>
      </c>
      <c r="O176" s="19">
        <v>48</v>
      </c>
      <c r="P176" s="19" t="s">
        <v>19</v>
      </c>
      <c r="Q176" s="19" t="s">
        <v>19</v>
      </c>
      <c r="R176" s="19" t="s">
        <v>19</v>
      </c>
      <c r="S176" s="19" t="s">
        <v>19</v>
      </c>
      <c r="T176" s="19" t="s">
        <v>19</v>
      </c>
      <c r="U176" s="19" t="s">
        <v>19</v>
      </c>
      <c r="V176" s="19" t="s">
        <v>19</v>
      </c>
      <c r="W176" s="19" t="s">
        <v>19</v>
      </c>
      <c r="X176" s="19" t="s">
        <v>19</v>
      </c>
      <c r="Y176" s="19" t="s">
        <v>19</v>
      </c>
      <c r="Z176" s="19" t="s">
        <v>19</v>
      </c>
      <c r="AA176" s="19" t="s">
        <v>19</v>
      </c>
      <c r="AB176" s="19" t="s">
        <v>19</v>
      </c>
      <c r="AC176" s="19" t="s">
        <v>19</v>
      </c>
      <c r="AD176" s="19" t="s">
        <v>19</v>
      </c>
      <c r="AE176" s="19" t="s">
        <v>19</v>
      </c>
      <c r="AF176" s="19" t="s">
        <v>19</v>
      </c>
      <c r="AG176" s="19" t="s">
        <v>19</v>
      </c>
      <c r="AH176" s="19">
        <v>7</v>
      </c>
      <c r="AI176" s="19">
        <v>9</v>
      </c>
    </row>
    <row r="177" spans="1:35" x14ac:dyDescent="0.25">
      <c r="A177" s="23" t="s">
        <v>198</v>
      </c>
      <c r="B177" s="3">
        <v>0.9</v>
      </c>
      <c r="C177" s="19">
        <v>1.5</v>
      </c>
      <c r="D177" s="3">
        <v>0.3</v>
      </c>
      <c r="E177" s="19">
        <v>1</v>
      </c>
      <c r="F177" s="19">
        <v>11.5</v>
      </c>
      <c r="G177" s="19">
        <v>15</v>
      </c>
      <c r="H177" s="3">
        <v>0</v>
      </c>
      <c r="I177" s="19">
        <v>0.12</v>
      </c>
      <c r="J177" s="3">
        <v>0</v>
      </c>
      <c r="K177" s="19">
        <v>0.05</v>
      </c>
      <c r="L177" s="19">
        <v>0</v>
      </c>
      <c r="M177" s="19">
        <v>1</v>
      </c>
      <c r="N177" s="19">
        <v>0</v>
      </c>
      <c r="O177" s="19">
        <v>1</v>
      </c>
      <c r="P177" s="19" t="s">
        <v>19</v>
      </c>
      <c r="Q177" s="19" t="s">
        <v>19</v>
      </c>
      <c r="R177" s="19" t="s">
        <v>19</v>
      </c>
      <c r="S177" s="19" t="s">
        <v>19</v>
      </c>
      <c r="T177" s="19" t="s">
        <v>19</v>
      </c>
      <c r="U177" s="19" t="s">
        <v>19</v>
      </c>
      <c r="V177" s="19" t="s">
        <v>19</v>
      </c>
      <c r="W177" s="19" t="s">
        <v>19</v>
      </c>
      <c r="X177" s="19" t="s">
        <v>19</v>
      </c>
      <c r="Y177" s="19" t="s">
        <v>19</v>
      </c>
      <c r="Z177" s="19" t="s">
        <v>19</v>
      </c>
      <c r="AA177" s="19" t="s">
        <v>19</v>
      </c>
      <c r="AB177" s="19" t="s">
        <v>19</v>
      </c>
      <c r="AC177" s="19" t="s">
        <v>19</v>
      </c>
      <c r="AD177" s="19" t="s">
        <v>19</v>
      </c>
      <c r="AE177" s="19" t="s">
        <v>19</v>
      </c>
      <c r="AF177" s="19" t="s">
        <v>19</v>
      </c>
      <c r="AG177" s="19" t="s">
        <v>19</v>
      </c>
      <c r="AH177" s="19" t="s">
        <v>19</v>
      </c>
      <c r="AI177" s="19" t="s">
        <v>19</v>
      </c>
    </row>
    <row r="178" spans="1:35" x14ac:dyDescent="0.25">
      <c r="A178" s="23" t="s">
        <v>199</v>
      </c>
      <c r="B178" s="3">
        <v>0.9</v>
      </c>
      <c r="C178" s="19">
        <v>1.5</v>
      </c>
      <c r="D178" s="3">
        <v>0.3</v>
      </c>
      <c r="E178" s="19">
        <v>1</v>
      </c>
      <c r="F178" s="19">
        <v>11.5</v>
      </c>
      <c r="G178" s="19">
        <v>14.5</v>
      </c>
      <c r="H178" s="3">
        <v>0</v>
      </c>
      <c r="I178" s="19">
        <v>0.12</v>
      </c>
      <c r="J178" s="3">
        <v>0</v>
      </c>
      <c r="K178" s="19">
        <v>0.05</v>
      </c>
      <c r="L178" s="19">
        <v>1</v>
      </c>
      <c r="M178" s="19">
        <v>2</v>
      </c>
      <c r="N178" s="19">
        <v>0</v>
      </c>
      <c r="O178" s="19">
        <v>0.5</v>
      </c>
      <c r="P178" s="19" t="s">
        <v>19</v>
      </c>
      <c r="Q178" s="19" t="s">
        <v>19</v>
      </c>
      <c r="R178" s="19" t="s">
        <v>19</v>
      </c>
      <c r="S178" s="19" t="s">
        <v>19</v>
      </c>
      <c r="T178" s="19" t="s">
        <v>19</v>
      </c>
      <c r="U178" s="19" t="s">
        <v>19</v>
      </c>
      <c r="V178" s="19" t="s">
        <v>19</v>
      </c>
      <c r="W178" s="19" t="s">
        <v>19</v>
      </c>
      <c r="X178" s="3">
        <v>0.08</v>
      </c>
      <c r="Y178" s="3">
        <v>0.12</v>
      </c>
      <c r="Z178" s="19" t="s">
        <v>19</v>
      </c>
      <c r="AA178" s="19" t="s">
        <v>19</v>
      </c>
      <c r="AB178" s="19" t="s">
        <v>19</v>
      </c>
      <c r="AC178" s="19" t="s">
        <v>19</v>
      </c>
      <c r="AD178" s="19" t="s">
        <v>19</v>
      </c>
      <c r="AE178" s="19" t="s">
        <v>19</v>
      </c>
      <c r="AF178" s="19" t="s">
        <v>19</v>
      </c>
      <c r="AG178" s="19" t="s">
        <v>19</v>
      </c>
      <c r="AH178" s="19" t="s">
        <v>19</v>
      </c>
      <c r="AI178" s="19" t="s">
        <v>19</v>
      </c>
    </row>
    <row r="179" spans="1:35" x14ac:dyDescent="0.25">
      <c r="A179" s="23" t="s">
        <v>200</v>
      </c>
      <c r="B179" s="3">
        <v>0.9</v>
      </c>
      <c r="C179" s="19">
        <v>1.3</v>
      </c>
      <c r="D179" s="3">
        <v>0.4</v>
      </c>
      <c r="E179" s="19">
        <v>0.9</v>
      </c>
      <c r="F179" s="19">
        <v>11.5</v>
      </c>
      <c r="G179" s="19">
        <v>14.5</v>
      </c>
      <c r="H179" s="3">
        <v>0</v>
      </c>
      <c r="I179" s="19">
        <v>0.12</v>
      </c>
      <c r="J179" s="3">
        <v>0</v>
      </c>
      <c r="K179" s="19">
        <v>0.05</v>
      </c>
      <c r="L179" s="19" t="s">
        <v>19</v>
      </c>
      <c r="M179" s="19" t="s">
        <v>19</v>
      </c>
      <c r="N179" s="19" t="s">
        <v>19</v>
      </c>
      <c r="O179" s="19" t="s">
        <v>19</v>
      </c>
      <c r="P179" s="19" t="s">
        <v>19</v>
      </c>
      <c r="Q179" s="19" t="s">
        <v>19</v>
      </c>
      <c r="R179" s="3">
        <v>0.1</v>
      </c>
      <c r="S179" s="3">
        <v>0.3</v>
      </c>
      <c r="T179" s="19" t="s">
        <v>19</v>
      </c>
      <c r="U179" s="19" t="s">
        <v>19</v>
      </c>
      <c r="V179" s="3">
        <v>0.01</v>
      </c>
      <c r="W179" s="3">
        <v>0.05</v>
      </c>
      <c r="X179" s="3"/>
      <c r="Y179" s="3"/>
      <c r="Z179" s="19" t="s">
        <v>19</v>
      </c>
      <c r="AA179" s="19" t="s">
        <v>19</v>
      </c>
      <c r="AB179" s="19" t="s">
        <v>19</v>
      </c>
      <c r="AC179" s="19" t="s">
        <v>19</v>
      </c>
      <c r="AD179" s="19" t="s">
        <v>19</v>
      </c>
      <c r="AE179" s="19" t="s">
        <v>19</v>
      </c>
      <c r="AF179" s="19" t="s">
        <v>19</v>
      </c>
      <c r="AG179" s="19" t="s">
        <v>19</v>
      </c>
      <c r="AH179" s="19" t="s">
        <v>19</v>
      </c>
      <c r="AI179" s="19" t="s">
        <v>19</v>
      </c>
    </row>
    <row r="180" spans="1:35" x14ac:dyDescent="0.25">
      <c r="A180" s="23" t="s">
        <v>201</v>
      </c>
      <c r="B180" s="3">
        <v>1.2</v>
      </c>
      <c r="C180" s="19">
        <v>1.4</v>
      </c>
      <c r="D180" s="3">
        <v>0</v>
      </c>
      <c r="E180" s="19">
        <v>0.6</v>
      </c>
      <c r="F180" s="19">
        <v>12.5</v>
      </c>
      <c r="G180" s="19">
        <v>15</v>
      </c>
      <c r="H180" s="3">
        <v>0</v>
      </c>
      <c r="I180" s="19">
        <v>7.0000000000000007E-2</v>
      </c>
      <c r="J180" s="3">
        <v>0</v>
      </c>
      <c r="K180" s="19">
        <v>0.05</v>
      </c>
      <c r="L180" s="19">
        <v>1</v>
      </c>
      <c r="M180" s="19">
        <v>1.5</v>
      </c>
      <c r="N180" s="19">
        <v>0</v>
      </c>
      <c r="O180" s="3">
        <v>1</v>
      </c>
      <c r="P180" s="19" t="s">
        <v>19</v>
      </c>
      <c r="Q180" s="19" t="s">
        <v>19</v>
      </c>
      <c r="R180" s="3">
        <v>0.08</v>
      </c>
      <c r="S180" s="3">
        <v>0.12</v>
      </c>
      <c r="T180" s="19" t="s">
        <v>19</v>
      </c>
      <c r="U180" s="19" t="s">
        <v>19</v>
      </c>
      <c r="V180" s="19" t="s">
        <v>19</v>
      </c>
      <c r="W180" s="19" t="s">
        <v>19</v>
      </c>
      <c r="X180" s="19" t="s">
        <v>19</v>
      </c>
      <c r="Y180" s="19" t="s">
        <v>19</v>
      </c>
      <c r="Z180" s="3">
        <v>2.5000000000000001E-2</v>
      </c>
      <c r="AA180" s="3">
        <v>0.05</v>
      </c>
      <c r="AB180" s="19" t="s">
        <v>19</v>
      </c>
      <c r="AC180" s="19" t="s">
        <v>19</v>
      </c>
      <c r="AD180" s="19" t="s">
        <v>19</v>
      </c>
      <c r="AE180" s="19" t="s">
        <v>19</v>
      </c>
      <c r="AF180" s="3">
        <v>0.2</v>
      </c>
      <c r="AG180" s="3">
        <v>0.3</v>
      </c>
      <c r="AH180" s="19" t="s">
        <v>19</v>
      </c>
      <c r="AI180" s="19" t="s">
        <v>19</v>
      </c>
    </row>
    <row r="181" spans="1:35" x14ac:dyDescent="0.25">
      <c r="A181" s="23" t="s">
        <v>202</v>
      </c>
      <c r="B181" s="3">
        <v>0.9</v>
      </c>
      <c r="C181" s="19">
        <v>1.4</v>
      </c>
      <c r="D181" s="3">
        <v>0.2</v>
      </c>
      <c r="E181" s="19">
        <v>0.9</v>
      </c>
      <c r="F181" s="19">
        <v>8.5</v>
      </c>
      <c r="G181" s="19">
        <v>12</v>
      </c>
      <c r="H181" s="3">
        <v>0</v>
      </c>
      <c r="I181" s="19">
        <v>0.12</v>
      </c>
      <c r="J181" s="3">
        <v>0</v>
      </c>
      <c r="K181" s="19">
        <v>0.05</v>
      </c>
      <c r="L181" s="19">
        <v>0</v>
      </c>
      <c r="M181" s="19">
        <v>1</v>
      </c>
      <c r="N181" s="19">
        <v>0</v>
      </c>
      <c r="O181" s="3">
        <v>1</v>
      </c>
      <c r="P181" s="3"/>
      <c r="Q181" s="3">
        <v>0.7</v>
      </c>
      <c r="R181" s="3">
        <v>0.03</v>
      </c>
      <c r="S181" s="3">
        <v>0.12</v>
      </c>
      <c r="T181" s="19" t="s">
        <v>19</v>
      </c>
      <c r="U181" s="19" t="s">
        <v>19</v>
      </c>
      <c r="V181" s="3"/>
      <c r="W181" s="3">
        <v>0.15</v>
      </c>
      <c r="X181" s="3"/>
      <c r="Y181" s="3">
        <v>0.01</v>
      </c>
      <c r="Z181" s="3"/>
      <c r="AA181" s="3">
        <v>0.03</v>
      </c>
      <c r="AB181" s="19" t="s">
        <v>19</v>
      </c>
      <c r="AC181" s="19" t="s">
        <v>19</v>
      </c>
      <c r="AD181" s="19" t="s">
        <v>19</v>
      </c>
      <c r="AE181" s="19" t="s">
        <v>19</v>
      </c>
      <c r="AF181" s="19" t="s">
        <v>19</v>
      </c>
      <c r="AG181" s="19" t="s">
        <v>19</v>
      </c>
      <c r="AH181" s="19" t="s">
        <v>19</v>
      </c>
      <c r="AI181" s="19" t="s">
        <v>19</v>
      </c>
    </row>
    <row r="182" spans="1:35" x14ac:dyDescent="0.25">
      <c r="A182" s="23" t="s">
        <v>203</v>
      </c>
      <c r="B182" s="3">
        <v>0.82</v>
      </c>
      <c r="C182" s="19">
        <v>0.9</v>
      </c>
      <c r="D182" s="3">
        <v>0</v>
      </c>
      <c r="E182" s="19">
        <v>0.5</v>
      </c>
      <c r="F182" s="19">
        <v>0</v>
      </c>
      <c r="G182" s="19">
        <v>0.5</v>
      </c>
      <c r="H182" s="3">
        <v>0</v>
      </c>
      <c r="I182" s="19">
        <v>0.03</v>
      </c>
      <c r="J182" s="3">
        <v>0</v>
      </c>
      <c r="K182" s="19">
        <v>2.5000000000000001E-2</v>
      </c>
      <c r="L182" s="3">
        <v>3.8</v>
      </c>
      <c r="M182" s="19">
        <v>4.4000000000000004</v>
      </c>
      <c r="N182" s="19">
        <v>0</v>
      </c>
      <c r="O182" s="3">
        <v>0.4</v>
      </c>
      <c r="P182" s="19" t="s">
        <v>19</v>
      </c>
      <c r="Q182" s="19" t="s">
        <v>19</v>
      </c>
      <c r="R182" s="3">
        <v>1.7</v>
      </c>
      <c r="S182" s="3">
        <v>2.1</v>
      </c>
      <c r="T182" s="19" t="s">
        <v>19</v>
      </c>
      <c r="U182" s="19" t="s">
        <v>19</v>
      </c>
      <c r="V182" s="19" t="s">
        <v>19</v>
      </c>
      <c r="W182" s="19" t="s">
        <v>19</v>
      </c>
      <c r="X182" s="19" t="s">
        <v>19</v>
      </c>
      <c r="Y182" s="19" t="s">
        <v>19</v>
      </c>
      <c r="Z182" s="19" t="s">
        <v>19</v>
      </c>
      <c r="AA182" s="19" t="s">
        <v>19</v>
      </c>
      <c r="AB182" s="19" t="s">
        <v>19</v>
      </c>
      <c r="AC182" s="19" t="s">
        <v>19</v>
      </c>
      <c r="AD182" s="19" t="s">
        <v>19</v>
      </c>
      <c r="AE182" s="19" t="s">
        <v>19</v>
      </c>
      <c r="AF182" s="3">
        <v>4.8</v>
      </c>
      <c r="AG182" s="3">
        <v>5.3</v>
      </c>
      <c r="AH182" s="3">
        <v>5.5</v>
      </c>
      <c r="AI182" s="3">
        <v>6.5</v>
      </c>
    </row>
    <row r="183" spans="1:35" x14ac:dyDescent="0.25">
      <c r="A183" s="23" t="s">
        <v>204</v>
      </c>
      <c r="B183" s="3">
        <v>0.85</v>
      </c>
      <c r="C183" s="19">
        <v>0.95</v>
      </c>
      <c r="D183" s="3">
        <v>0.2</v>
      </c>
      <c r="E183" s="19">
        <v>0.4</v>
      </c>
      <c r="F183" s="19">
        <v>0.4</v>
      </c>
      <c r="G183" s="19">
        <v>0.7</v>
      </c>
      <c r="H183" s="3">
        <v>0</v>
      </c>
      <c r="I183" s="19">
        <v>0.04</v>
      </c>
      <c r="J183" s="3">
        <v>0</v>
      </c>
      <c r="K183" s="19">
        <v>0.04</v>
      </c>
      <c r="L183" s="3">
        <v>3</v>
      </c>
      <c r="M183" s="19">
        <v>4</v>
      </c>
      <c r="N183" s="19" t="s">
        <v>19</v>
      </c>
      <c r="O183" s="19" t="s">
        <v>19</v>
      </c>
      <c r="P183" s="19" t="s">
        <v>19</v>
      </c>
      <c r="Q183" s="19" t="s">
        <v>19</v>
      </c>
      <c r="R183" s="3">
        <v>2</v>
      </c>
      <c r="S183" s="3">
        <v>2.6</v>
      </c>
      <c r="T183" s="19" t="s">
        <v>19</v>
      </c>
      <c r="U183" s="19" t="s">
        <v>19</v>
      </c>
      <c r="V183" s="19" t="s">
        <v>19</v>
      </c>
      <c r="W183" s="19" t="s">
        <v>19</v>
      </c>
      <c r="X183" s="19" t="s">
        <v>19</v>
      </c>
      <c r="Y183" s="19" t="s">
        <v>19</v>
      </c>
      <c r="Z183" s="19" t="s">
        <v>19</v>
      </c>
      <c r="AA183" s="19" t="s">
        <v>19</v>
      </c>
      <c r="AB183" s="19" t="s">
        <v>19</v>
      </c>
      <c r="AC183" s="19" t="s">
        <v>19</v>
      </c>
      <c r="AD183" s="19" t="s">
        <v>19</v>
      </c>
      <c r="AE183" s="19" t="s">
        <v>19</v>
      </c>
      <c r="AF183" s="3">
        <v>3</v>
      </c>
      <c r="AG183" s="3">
        <v>4</v>
      </c>
      <c r="AH183" s="3">
        <v>5</v>
      </c>
      <c r="AI183" s="3">
        <v>7</v>
      </c>
    </row>
    <row r="184" spans="1:35" x14ac:dyDescent="0.25">
      <c r="A184" s="23" t="s">
        <v>205</v>
      </c>
      <c r="B184" s="3">
        <v>0</v>
      </c>
      <c r="C184" s="19">
        <v>0.15</v>
      </c>
      <c r="D184" s="3">
        <v>0</v>
      </c>
      <c r="E184" s="19">
        <v>0.6</v>
      </c>
      <c r="F184" s="19">
        <v>0.4</v>
      </c>
      <c r="G184" s="19">
        <v>0.9</v>
      </c>
      <c r="H184" s="3">
        <v>0</v>
      </c>
      <c r="I184" s="19">
        <v>3.5000000000000003E-2</v>
      </c>
      <c r="J184" s="3">
        <v>0</v>
      </c>
      <c r="K184" s="19">
        <v>3.5000000000000003E-2</v>
      </c>
      <c r="L184" s="3">
        <v>12</v>
      </c>
      <c r="M184" s="19">
        <v>15</v>
      </c>
      <c r="N184" s="3">
        <v>0.7</v>
      </c>
      <c r="O184" s="3">
        <v>1.2</v>
      </c>
      <c r="P184" s="19" t="s">
        <v>19</v>
      </c>
      <c r="Q184" s="19" t="s">
        <v>19</v>
      </c>
      <c r="R184" s="19" t="s">
        <v>19</v>
      </c>
      <c r="S184" s="19" t="s">
        <v>19</v>
      </c>
      <c r="T184" s="19" t="s">
        <v>19</v>
      </c>
      <c r="U184" s="19" t="s">
        <v>19</v>
      </c>
      <c r="V184" s="19" t="s">
        <v>19</v>
      </c>
      <c r="W184" s="19" t="s">
        <v>19</v>
      </c>
      <c r="X184" s="19" t="s">
        <v>19</v>
      </c>
      <c r="Y184" s="19" t="s">
        <v>19</v>
      </c>
      <c r="Z184" s="19" t="s">
        <v>19</v>
      </c>
      <c r="AA184" s="19" t="s">
        <v>19</v>
      </c>
      <c r="AB184" s="19" t="s">
        <v>19</v>
      </c>
      <c r="AC184" s="19" t="s">
        <v>19</v>
      </c>
      <c r="AD184" s="19" t="s">
        <v>19</v>
      </c>
      <c r="AE184" s="19" t="s">
        <v>19</v>
      </c>
      <c r="AF184" s="19" t="s">
        <v>19</v>
      </c>
      <c r="AG184" s="19" t="s">
        <v>19</v>
      </c>
      <c r="AH184" s="19" t="s">
        <v>19</v>
      </c>
      <c r="AI184" s="19" t="s">
        <v>19</v>
      </c>
    </row>
    <row r="185" spans="1:35" x14ac:dyDescent="0.25">
      <c r="A185" s="23" t="s">
        <v>206</v>
      </c>
      <c r="B185" s="3">
        <v>0</v>
      </c>
      <c r="C185" s="19">
        <v>0.08</v>
      </c>
      <c r="D185" s="3">
        <v>0</v>
      </c>
      <c r="E185" s="19">
        <v>1</v>
      </c>
      <c r="F185" s="3">
        <v>0</v>
      </c>
      <c r="G185" s="19">
        <v>1.5</v>
      </c>
      <c r="H185" s="3">
        <v>0</v>
      </c>
      <c r="I185" s="19">
        <v>3.5000000000000003E-2</v>
      </c>
      <c r="J185" s="3">
        <v>0</v>
      </c>
      <c r="K185" s="19">
        <v>3.5000000000000003E-2</v>
      </c>
      <c r="L185" s="19">
        <v>11.5</v>
      </c>
      <c r="M185" s="19">
        <v>13.5</v>
      </c>
      <c r="N185" s="19">
        <v>3.5</v>
      </c>
      <c r="O185" s="19">
        <v>5</v>
      </c>
      <c r="P185" s="19" t="s">
        <v>19</v>
      </c>
      <c r="Q185" s="19" t="s">
        <v>19</v>
      </c>
      <c r="R185" s="19" t="s">
        <v>19</v>
      </c>
      <c r="S185" s="19" t="s">
        <v>19</v>
      </c>
      <c r="T185" s="19" t="s">
        <v>19</v>
      </c>
      <c r="U185" s="19" t="s">
        <v>19</v>
      </c>
      <c r="V185" s="19" t="s">
        <v>19</v>
      </c>
      <c r="W185" s="19" t="s">
        <v>19</v>
      </c>
      <c r="X185" s="19" t="s">
        <v>19</v>
      </c>
      <c r="Y185" s="19" t="s">
        <v>19</v>
      </c>
      <c r="Z185" s="19" t="s">
        <v>19</v>
      </c>
      <c r="AA185" s="19" t="s">
        <v>19</v>
      </c>
      <c r="AB185" s="19" t="s">
        <v>19</v>
      </c>
      <c r="AC185" s="19" t="s">
        <v>19</v>
      </c>
      <c r="AD185" s="19" t="s">
        <v>19</v>
      </c>
      <c r="AE185" s="19" t="s">
        <v>19</v>
      </c>
      <c r="AF185" s="3">
        <v>0</v>
      </c>
      <c r="AG185" s="3">
        <v>1</v>
      </c>
      <c r="AH185" s="19" t="s">
        <v>19</v>
      </c>
      <c r="AI185" s="19" t="s">
        <v>19</v>
      </c>
    </row>
    <row r="186" spans="1:35" x14ac:dyDescent="0.25">
      <c r="A186" s="23" t="s">
        <v>207</v>
      </c>
      <c r="B186" s="3">
        <v>0</v>
      </c>
      <c r="C186" s="19">
        <v>0.12</v>
      </c>
      <c r="D186" s="3">
        <v>0</v>
      </c>
      <c r="E186" s="19">
        <v>1.5</v>
      </c>
      <c r="F186" s="3">
        <v>0</v>
      </c>
      <c r="G186" s="19">
        <v>2</v>
      </c>
      <c r="H186" s="3">
        <v>0</v>
      </c>
      <c r="I186" s="19">
        <v>4.4999999999999998E-2</v>
      </c>
      <c r="J186" s="3">
        <v>0</v>
      </c>
      <c r="K186" s="19">
        <v>3.5000000000000003E-2</v>
      </c>
      <c r="L186" s="19">
        <v>20</v>
      </c>
      <c r="M186" s="19">
        <v>22</v>
      </c>
      <c r="N186" s="19">
        <v>4.5</v>
      </c>
      <c r="O186" s="19">
        <v>6</v>
      </c>
      <c r="P186" s="19" t="s">
        <v>19</v>
      </c>
      <c r="Q186" s="19" t="s">
        <v>19</v>
      </c>
      <c r="R186" s="19" t="s">
        <v>19</v>
      </c>
      <c r="S186" s="19" t="s">
        <v>19</v>
      </c>
      <c r="T186" s="19" t="s">
        <v>19</v>
      </c>
      <c r="U186" s="19" t="s">
        <v>19</v>
      </c>
      <c r="V186" s="19" t="s">
        <v>19</v>
      </c>
      <c r="W186" s="19" t="s">
        <v>19</v>
      </c>
      <c r="X186" s="19" t="s">
        <v>19</v>
      </c>
      <c r="Y186" s="19" t="s">
        <v>19</v>
      </c>
      <c r="Z186" s="19" t="s">
        <v>19</v>
      </c>
      <c r="AA186" s="19" t="s">
        <v>19</v>
      </c>
      <c r="AB186" s="19" t="s">
        <v>19</v>
      </c>
      <c r="AC186" s="19" t="s">
        <v>19</v>
      </c>
      <c r="AD186" s="19" t="s">
        <v>19</v>
      </c>
      <c r="AE186" s="19" t="s">
        <v>19</v>
      </c>
      <c r="AF186" s="19" t="s">
        <v>19</v>
      </c>
      <c r="AG186" s="19" t="s">
        <v>19</v>
      </c>
      <c r="AH186" s="19" t="s">
        <v>19</v>
      </c>
      <c r="AI186" s="19" t="s">
        <v>19</v>
      </c>
    </row>
    <row r="187" spans="1:35" x14ac:dyDescent="0.25">
      <c r="A187" s="23" t="s">
        <v>208</v>
      </c>
      <c r="B187" s="3">
        <v>0</v>
      </c>
      <c r="C187" s="19">
        <v>0.12</v>
      </c>
      <c r="D187" s="3">
        <v>0</v>
      </c>
      <c r="E187" s="19">
        <v>1.5</v>
      </c>
      <c r="F187" s="3">
        <v>0</v>
      </c>
      <c r="G187" s="19">
        <v>2</v>
      </c>
      <c r="H187" s="3">
        <v>0</v>
      </c>
      <c r="I187" s="19">
        <v>4.4999999999999998E-2</v>
      </c>
      <c r="J187" s="3">
        <v>0</v>
      </c>
      <c r="K187" s="19">
        <v>3.5000000000000003E-2</v>
      </c>
      <c r="L187" s="19">
        <v>20</v>
      </c>
      <c r="M187" s="19">
        <v>22</v>
      </c>
      <c r="N187" s="19">
        <v>4.5</v>
      </c>
      <c r="O187" s="19">
        <v>6</v>
      </c>
      <c r="P187" s="19" t="s">
        <v>19</v>
      </c>
      <c r="Q187" s="19" t="s">
        <v>19</v>
      </c>
      <c r="R187" s="19" t="s">
        <v>19</v>
      </c>
      <c r="S187" s="19" t="s">
        <v>19</v>
      </c>
      <c r="T187" s="19" t="s">
        <v>19</v>
      </c>
      <c r="U187" s="19" t="s">
        <v>19</v>
      </c>
      <c r="V187" s="3">
        <v>0</v>
      </c>
      <c r="W187" s="3">
        <v>0.7</v>
      </c>
      <c r="X187" s="19" t="s">
        <v>19</v>
      </c>
      <c r="Y187" s="19" t="s">
        <v>19</v>
      </c>
      <c r="Z187" s="19" t="s">
        <v>19</v>
      </c>
      <c r="AA187" s="19" t="s">
        <v>19</v>
      </c>
      <c r="AB187" s="19" t="s">
        <v>19</v>
      </c>
      <c r="AC187" s="19" t="s">
        <v>19</v>
      </c>
      <c r="AD187" s="19" t="s">
        <v>19</v>
      </c>
      <c r="AE187" s="19" t="s">
        <v>19</v>
      </c>
      <c r="AF187" s="19" t="s">
        <v>19</v>
      </c>
      <c r="AG187" s="19" t="s">
        <v>19</v>
      </c>
      <c r="AH187" s="19" t="s">
        <v>19</v>
      </c>
      <c r="AI187" s="19" t="s">
        <v>19</v>
      </c>
    </row>
    <row r="188" spans="1:35" x14ac:dyDescent="0.25">
      <c r="A188" s="23" t="s">
        <v>209</v>
      </c>
      <c r="B188" s="3">
        <v>0</v>
      </c>
      <c r="C188" s="19">
        <v>0.12</v>
      </c>
      <c r="D188" s="3">
        <v>0</v>
      </c>
      <c r="E188" s="19">
        <v>1.5</v>
      </c>
      <c r="F188" s="3">
        <v>0</v>
      </c>
      <c r="G188" s="19">
        <v>2</v>
      </c>
      <c r="H188" s="3">
        <v>0</v>
      </c>
      <c r="I188" s="19">
        <v>4.4999999999999998E-2</v>
      </c>
      <c r="J188" s="3">
        <v>0</v>
      </c>
      <c r="K188" s="19">
        <v>3.5000000000000003E-2</v>
      </c>
      <c r="L188" s="19">
        <v>20</v>
      </c>
      <c r="M188" s="19">
        <v>22</v>
      </c>
      <c r="N188" s="19">
        <v>4.5</v>
      </c>
      <c r="O188" s="19">
        <v>6</v>
      </c>
      <c r="P188" s="19" t="s">
        <v>19</v>
      </c>
      <c r="Q188" s="19" t="s">
        <v>19</v>
      </c>
      <c r="R188" s="19" t="s">
        <v>19</v>
      </c>
      <c r="S188" s="19" t="s">
        <v>19</v>
      </c>
      <c r="T188" s="19" t="s">
        <v>19</v>
      </c>
      <c r="U188" s="19" t="s">
        <v>19</v>
      </c>
      <c r="V188" s="19" t="s">
        <v>19</v>
      </c>
      <c r="W188" s="19" t="s">
        <v>19</v>
      </c>
      <c r="X188" s="19" t="s">
        <v>19</v>
      </c>
      <c r="Y188" s="19" t="s">
        <v>19</v>
      </c>
      <c r="Z188" s="19" t="s">
        <v>19</v>
      </c>
      <c r="AA188" s="19" t="s">
        <v>19</v>
      </c>
      <c r="AB188" s="19" t="s">
        <v>19</v>
      </c>
      <c r="AC188" s="19" t="s">
        <v>19</v>
      </c>
      <c r="AD188" s="19" t="s">
        <v>19</v>
      </c>
      <c r="AE188" s="19" t="s">
        <v>19</v>
      </c>
      <c r="AF188" s="3">
        <v>1.8</v>
      </c>
      <c r="AG188" s="3">
        <v>2.2000000000000002</v>
      </c>
      <c r="AH188" s="19" t="s">
        <v>19</v>
      </c>
      <c r="AI188" s="19" t="s">
        <v>19</v>
      </c>
    </row>
    <row r="189" spans="1:35" x14ac:dyDescent="0.25">
      <c r="A189" s="23" t="s">
        <v>210</v>
      </c>
      <c r="B189" s="3">
        <v>0</v>
      </c>
      <c r="C189" s="19">
        <v>0.12</v>
      </c>
      <c r="D189" s="3">
        <v>0</v>
      </c>
      <c r="E189" s="19">
        <v>1.5</v>
      </c>
      <c r="F189" s="3">
        <v>0</v>
      </c>
      <c r="G189" s="19">
        <v>2</v>
      </c>
      <c r="H189" s="3">
        <v>0</v>
      </c>
      <c r="I189" s="19">
        <v>0.04</v>
      </c>
      <c r="J189" s="3">
        <v>0</v>
      </c>
      <c r="K189" s="19">
        <v>0.04</v>
      </c>
      <c r="L189" s="19">
        <v>18</v>
      </c>
      <c r="M189" s="19">
        <v>20</v>
      </c>
      <c r="N189" s="19">
        <v>6</v>
      </c>
      <c r="O189" s="19">
        <v>8</v>
      </c>
      <c r="P189" s="19" t="s">
        <v>19</v>
      </c>
      <c r="Q189" s="19" t="s">
        <v>19</v>
      </c>
      <c r="R189" s="19" t="s">
        <v>19</v>
      </c>
      <c r="S189" s="19" t="s">
        <v>19</v>
      </c>
      <c r="T189" s="19" t="s">
        <v>19</v>
      </c>
      <c r="U189" s="19" t="s">
        <v>19</v>
      </c>
      <c r="V189" s="19" t="s">
        <v>19</v>
      </c>
      <c r="W189" s="19" t="s">
        <v>19</v>
      </c>
      <c r="X189" s="19" t="s">
        <v>19</v>
      </c>
      <c r="Y189" s="19" t="s">
        <v>19</v>
      </c>
      <c r="Z189" s="3">
        <v>0.1</v>
      </c>
      <c r="AA189" s="3">
        <v>0.2</v>
      </c>
      <c r="AB189" s="19" t="s">
        <v>19</v>
      </c>
      <c r="AC189" s="19" t="s">
        <v>19</v>
      </c>
      <c r="AD189" s="19" t="s">
        <v>19</v>
      </c>
      <c r="AE189" s="19" t="s">
        <v>19</v>
      </c>
      <c r="AF189" s="19" t="s">
        <v>19</v>
      </c>
      <c r="AG189" s="19" t="s">
        <v>19</v>
      </c>
      <c r="AH189" s="19" t="s">
        <v>19</v>
      </c>
      <c r="AI189" s="19" t="s">
        <v>19</v>
      </c>
    </row>
    <row r="190" spans="1:35" x14ac:dyDescent="0.25">
      <c r="A190" s="23" t="s">
        <v>211</v>
      </c>
      <c r="B190" s="3">
        <v>0</v>
      </c>
      <c r="C190" s="19">
        <v>0.12</v>
      </c>
      <c r="D190" s="3">
        <v>0</v>
      </c>
      <c r="E190" s="19">
        <v>1.5</v>
      </c>
      <c r="F190" s="3">
        <v>0</v>
      </c>
      <c r="G190" s="19">
        <v>2</v>
      </c>
      <c r="H190" s="3">
        <v>0</v>
      </c>
      <c r="I190" s="19">
        <v>0.04</v>
      </c>
      <c r="J190" s="3">
        <v>0</v>
      </c>
      <c r="K190" s="19">
        <v>0.04</v>
      </c>
      <c r="L190" s="19">
        <v>20</v>
      </c>
      <c r="M190" s="19">
        <v>22</v>
      </c>
      <c r="N190" s="19">
        <v>4</v>
      </c>
      <c r="O190" s="19">
        <v>6</v>
      </c>
      <c r="P190" s="19" t="s">
        <v>19</v>
      </c>
      <c r="Q190" s="19" t="s">
        <v>19</v>
      </c>
      <c r="R190" s="19" t="s">
        <v>19</v>
      </c>
      <c r="S190" s="19" t="s">
        <v>19</v>
      </c>
      <c r="T190" s="19" t="s">
        <v>19</v>
      </c>
      <c r="U190" s="19" t="s">
        <v>19</v>
      </c>
      <c r="V190" s="19" t="s">
        <v>19</v>
      </c>
      <c r="W190" s="19" t="s">
        <v>19</v>
      </c>
      <c r="X190" s="19" t="s">
        <v>19</v>
      </c>
      <c r="Y190" s="19" t="s">
        <v>19</v>
      </c>
      <c r="Z190" s="3">
        <v>0.1</v>
      </c>
      <c r="AA190" s="3">
        <v>0.2</v>
      </c>
      <c r="AB190" s="19" t="s">
        <v>19</v>
      </c>
      <c r="AC190" s="19" t="s">
        <v>19</v>
      </c>
      <c r="AD190" s="19" t="s">
        <v>19</v>
      </c>
      <c r="AE190" s="19" t="s">
        <v>19</v>
      </c>
      <c r="AF190" s="19" t="s">
        <v>19</v>
      </c>
      <c r="AG190" s="19" t="s">
        <v>19</v>
      </c>
      <c r="AH190" s="19" t="s">
        <v>19</v>
      </c>
      <c r="AI190" s="19" t="s">
        <v>19</v>
      </c>
    </row>
    <row r="191" spans="1:35" x14ac:dyDescent="0.25">
      <c r="A191" s="23" t="s">
        <v>212</v>
      </c>
      <c r="B191" s="3">
        <v>0</v>
      </c>
      <c r="C191" s="19">
        <v>7.0000000000000007E-2</v>
      </c>
      <c r="D191" s="3">
        <v>0</v>
      </c>
      <c r="E191" s="19">
        <v>2</v>
      </c>
      <c r="F191" s="3">
        <v>0</v>
      </c>
      <c r="G191" s="19">
        <v>2</v>
      </c>
      <c r="H191" s="3">
        <v>0</v>
      </c>
      <c r="I191" s="19">
        <v>0.04</v>
      </c>
      <c r="J191" s="3">
        <v>0</v>
      </c>
      <c r="K191" s="19">
        <v>0.04</v>
      </c>
      <c r="L191" s="19">
        <v>17</v>
      </c>
      <c r="M191" s="19">
        <v>19</v>
      </c>
      <c r="N191" s="19">
        <v>9</v>
      </c>
      <c r="O191" s="19">
        <v>12</v>
      </c>
      <c r="P191" s="19" t="s">
        <v>19</v>
      </c>
      <c r="Q191" s="19" t="s">
        <v>19</v>
      </c>
      <c r="R191" s="19" t="s">
        <v>19</v>
      </c>
      <c r="S191" s="19" t="s">
        <v>19</v>
      </c>
      <c r="T191" s="19" t="s">
        <v>19</v>
      </c>
      <c r="U191" s="19" t="s">
        <v>19</v>
      </c>
      <c r="V191" s="19" t="s">
        <v>19</v>
      </c>
      <c r="W191" s="19" t="s">
        <v>19</v>
      </c>
      <c r="X191" s="19" t="s">
        <v>19</v>
      </c>
      <c r="Y191" s="19" t="s">
        <v>19</v>
      </c>
      <c r="Z191" s="19" t="s">
        <v>19</v>
      </c>
      <c r="AA191" s="19" t="s">
        <v>19</v>
      </c>
      <c r="AB191" s="19" t="s">
        <v>19</v>
      </c>
      <c r="AC191" s="19" t="s">
        <v>19</v>
      </c>
      <c r="AD191" s="19" t="s">
        <v>19</v>
      </c>
      <c r="AE191" s="19" t="s">
        <v>19</v>
      </c>
      <c r="AF191" s="3">
        <v>2</v>
      </c>
      <c r="AG191" s="3">
        <v>2.5</v>
      </c>
      <c r="AH191" s="19" t="s">
        <v>19</v>
      </c>
      <c r="AI191" s="19" t="s">
        <v>19</v>
      </c>
    </row>
    <row r="192" spans="1:35" x14ac:dyDescent="0.25">
      <c r="A192" s="23" t="s">
        <v>213</v>
      </c>
      <c r="B192" s="3">
        <v>0</v>
      </c>
      <c r="C192" s="19">
        <v>0.15</v>
      </c>
      <c r="D192" s="3">
        <v>0</v>
      </c>
      <c r="E192" s="19">
        <v>2</v>
      </c>
      <c r="F192" s="3">
        <v>0</v>
      </c>
      <c r="G192" s="19">
        <v>2</v>
      </c>
      <c r="H192" s="3">
        <v>0</v>
      </c>
      <c r="I192" s="19">
        <v>0.04</v>
      </c>
      <c r="J192" s="3">
        <v>0</v>
      </c>
      <c r="K192" s="19">
        <v>0.04</v>
      </c>
      <c r="L192" s="19">
        <v>17</v>
      </c>
      <c r="M192" s="19">
        <v>19</v>
      </c>
      <c r="N192" s="19">
        <v>9</v>
      </c>
      <c r="O192" s="19">
        <v>12</v>
      </c>
      <c r="P192" s="19" t="s">
        <v>19</v>
      </c>
      <c r="Q192" s="19" t="s">
        <v>19</v>
      </c>
      <c r="R192" s="19" t="s">
        <v>19</v>
      </c>
      <c r="S192" s="19" t="s">
        <v>19</v>
      </c>
      <c r="T192" s="19" t="s">
        <v>19</v>
      </c>
      <c r="U192" s="19" t="s">
        <v>19</v>
      </c>
      <c r="V192" s="19" t="s">
        <v>19</v>
      </c>
      <c r="W192" s="19" t="s">
        <v>19</v>
      </c>
      <c r="X192" s="19" t="s">
        <v>19</v>
      </c>
      <c r="Y192" s="19" t="s">
        <v>19</v>
      </c>
      <c r="Z192" s="19" t="s">
        <v>19</v>
      </c>
      <c r="AA192" s="19" t="s">
        <v>19</v>
      </c>
      <c r="AB192" s="19" t="s">
        <v>19</v>
      </c>
      <c r="AC192" s="19" t="s">
        <v>19</v>
      </c>
      <c r="AD192" s="19" t="s">
        <v>19</v>
      </c>
      <c r="AE192" s="19" t="s">
        <v>19</v>
      </c>
      <c r="AF192" s="3">
        <v>2</v>
      </c>
      <c r="AG192" s="3">
        <v>2.5</v>
      </c>
      <c r="AH192" s="19" t="s">
        <v>19</v>
      </c>
      <c r="AI192" s="19" t="s">
        <v>19</v>
      </c>
    </row>
    <row r="193" spans="1:35" x14ac:dyDescent="0.25">
      <c r="A193" s="23" t="s">
        <v>214</v>
      </c>
      <c r="B193" s="3">
        <v>0</v>
      </c>
      <c r="C193" s="19">
        <v>0.15</v>
      </c>
      <c r="D193" s="3">
        <v>0</v>
      </c>
      <c r="E193" s="19">
        <v>2</v>
      </c>
      <c r="F193" s="3">
        <v>0</v>
      </c>
      <c r="G193" s="19">
        <v>2</v>
      </c>
      <c r="H193" s="3">
        <v>0</v>
      </c>
      <c r="I193" s="19">
        <v>0.04</v>
      </c>
      <c r="J193" s="3">
        <v>0</v>
      </c>
      <c r="K193" s="19">
        <v>0.04</v>
      </c>
      <c r="L193" s="19">
        <v>17</v>
      </c>
      <c r="M193" s="19">
        <v>19</v>
      </c>
      <c r="N193" s="19">
        <v>9</v>
      </c>
      <c r="O193" s="19">
        <v>12</v>
      </c>
      <c r="P193" s="19" t="s">
        <v>19</v>
      </c>
      <c r="Q193" s="19" t="s">
        <v>19</v>
      </c>
      <c r="R193" s="19" t="s">
        <v>19</v>
      </c>
      <c r="S193" s="19" t="s">
        <v>19</v>
      </c>
      <c r="T193" s="19" t="s">
        <v>19</v>
      </c>
      <c r="U193" s="19" t="s">
        <v>19</v>
      </c>
      <c r="V193" s="3">
        <v>0</v>
      </c>
      <c r="W193" s="3">
        <v>0.8</v>
      </c>
      <c r="X193" s="19" t="s">
        <v>19</v>
      </c>
      <c r="Y193" s="19" t="s">
        <v>19</v>
      </c>
      <c r="Z193" s="19" t="s">
        <v>19</v>
      </c>
      <c r="AA193" s="19" t="s">
        <v>19</v>
      </c>
      <c r="AB193" s="19" t="s">
        <v>19</v>
      </c>
      <c r="AC193" s="19" t="s">
        <v>19</v>
      </c>
      <c r="AD193" s="19" t="s">
        <v>19</v>
      </c>
      <c r="AE193" s="19" t="s">
        <v>19</v>
      </c>
      <c r="AF193" s="3">
        <v>2</v>
      </c>
      <c r="AG193" s="3">
        <v>2.5</v>
      </c>
      <c r="AH193" s="19" t="s">
        <v>19</v>
      </c>
      <c r="AI193" s="19" t="s">
        <v>19</v>
      </c>
    </row>
    <row r="194" spans="1:35" x14ac:dyDescent="0.25">
      <c r="A194" s="22" t="s">
        <v>216</v>
      </c>
      <c r="B194" s="19">
        <v>0</v>
      </c>
      <c r="C194" s="19">
        <v>0.23</v>
      </c>
      <c r="D194" s="19" t="s">
        <v>19</v>
      </c>
      <c r="E194" s="3" t="s">
        <v>19</v>
      </c>
      <c r="F194" s="3" t="s">
        <v>19</v>
      </c>
      <c r="G194" s="3" t="s">
        <v>19</v>
      </c>
      <c r="H194" s="19" t="s">
        <v>19</v>
      </c>
      <c r="I194" s="19" t="s">
        <v>19</v>
      </c>
      <c r="J194" s="19" t="s">
        <v>19</v>
      </c>
      <c r="K194" s="19" t="s">
        <v>19</v>
      </c>
      <c r="L194" s="19" t="s">
        <v>19</v>
      </c>
      <c r="M194" s="19" t="s">
        <v>19</v>
      </c>
      <c r="N194" s="19" t="s">
        <v>19</v>
      </c>
      <c r="O194" s="19" t="s">
        <v>19</v>
      </c>
      <c r="P194" s="19" t="s">
        <v>19</v>
      </c>
      <c r="Q194" s="19" t="s">
        <v>19</v>
      </c>
      <c r="R194" s="19" t="s">
        <v>19</v>
      </c>
      <c r="S194" s="19" t="s">
        <v>19</v>
      </c>
      <c r="T194" s="19" t="s">
        <v>19</v>
      </c>
      <c r="U194" s="19" t="s">
        <v>19</v>
      </c>
      <c r="V194" s="19" t="s">
        <v>19</v>
      </c>
      <c r="W194" s="19" t="s">
        <v>19</v>
      </c>
      <c r="X194" s="19" t="s">
        <v>19</v>
      </c>
      <c r="Y194" s="19" t="s">
        <v>19</v>
      </c>
      <c r="Z194" s="19" t="s">
        <v>19</v>
      </c>
      <c r="AA194" s="19" t="s">
        <v>19</v>
      </c>
      <c r="AB194" s="19" t="s">
        <v>19</v>
      </c>
      <c r="AC194" s="19" t="s">
        <v>19</v>
      </c>
      <c r="AD194" s="19" t="s">
        <v>19</v>
      </c>
      <c r="AE194" s="19" t="s">
        <v>19</v>
      </c>
      <c r="AF194" s="19" t="s">
        <v>19</v>
      </c>
      <c r="AG194" s="19" t="s">
        <v>19</v>
      </c>
      <c r="AH194" s="19" t="s">
        <v>19</v>
      </c>
      <c r="AI194" s="19" t="s">
        <v>19</v>
      </c>
    </row>
    <row r="195" spans="1:35" x14ac:dyDescent="0.25">
      <c r="A195" s="22" t="s">
        <v>217</v>
      </c>
      <c r="B195" s="3">
        <v>0.06</v>
      </c>
      <c r="C195" s="19">
        <v>0.12</v>
      </c>
      <c r="D195" s="19">
        <v>0</v>
      </c>
      <c r="E195" s="3">
        <v>0.05</v>
      </c>
      <c r="F195" s="3">
        <v>0.25</v>
      </c>
      <c r="G195" s="3">
        <v>0.5</v>
      </c>
      <c r="H195" s="19" t="s">
        <v>19</v>
      </c>
      <c r="I195" s="19" t="s">
        <v>19</v>
      </c>
      <c r="J195" s="19" t="s">
        <v>19</v>
      </c>
      <c r="K195" s="19" t="s">
        <v>19</v>
      </c>
      <c r="L195" s="19" t="s">
        <v>19</v>
      </c>
      <c r="M195" s="19" t="s">
        <v>19</v>
      </c>
      <c r="N195" s="19" t="s">
        <v>19</v>
      </c>
      <c r="O195" s="19" t="s">
        <v>19</v>
      </c>
      <c r="P195" s="19" t="s">
        <v>19</v>
      </c>
      <c r="Q195" s="19" t="s">
        <v>19</v>
      </c>
      <c r="R195" s="19" t="s">
        <v>19</v>
      </c>
      <c r="S195" s="19" t="s">
        <v>19</v>
      </c>
      <c r="T195" s="19" t="s">
        <v>19</v>
      </c>
      <c r="U195" s="19" t="s">
        <v>19</v>
      </c>
      <c r="V195" s="19" t="s">
        <v>19</v>
      </c>
      <c r="W195" s="19" t="s">
        <v>19</v>
      </c>
      <c r="X195" s="19" t="s">
        <v>19</v>
      </c>
      <c r="Y195" s="19" t="s">
        <v>19</v>
      </c>
      <c r="Z195" s="19" t="s">
        <v>19</v>
      </c>
      <c r="AA195" s="19" t="s">
        <v>19</v>
      </c>
      <c r="AB195" s="19" t="s">
        <v>19</v>
      </c>
      <c r="AC195" s="19" t="s">
        <v>19</v>
      </c>
      <c r="AD195" s="19" t="s">
        <v>19</v>
      </c>
      <c r="AE195" s="19" t="s">
        <v>19</v>
      </c>
      <c r="AF195" s="19" t="s">
        <v>19</v>
      </c>
      <c r="AG195" s="19" t="s">
        <v>19</v>
      </c>
      <c r="AH195" s="19" t="s">
        <v>19</v>
      </c>
      <c r="AI195" s="19" t="s">
        <v>19</v>
      </c>
    </row>
    <row r="196" spans="1:35" x14ac:dyDescent="0.25">
      <c r="A196" s="22" t="s">
        <v>218</v>
      </c>
      <c r="B196" s="3">
        <v>0.06</v>
      </c>
      <c r="C196" s="19">
        <v>0.12</v>
      </c>
      <c r="D196" s="3">
        <v>0.05</v>
      </c>
      <c r="E196" s="3">
        <v>0.15</v>
      </c>
      <c r="F196" s="3">
        <v>0.25</v>
      </c>
      <c r="G196" s="3">
        <v>0.5</v>
      </c>
      <c r="H196" s="19" t="s">
        <v>19</v>
      </c>
      <c r="I196" s="19" t="s">
        <v>19</v>
      </c>
      <c r="J196" s="19" t="s">
        <v>19</v>
      </c>
      <c r="K196" s="19" t="s">
        <v>19</v>
      </c>
      <c r="L196" s="19" t="s">
        <v>19</v>
      </c>
      <c r="M196" s="19" t="s">
        <v>19</v>
      </c>
      <c r="N196" s="19" t="s">
        <v>19</v>
      </c>
      <c r="O196" s="19" t="s">
        <v>19</v>
      </c>
      <c r="P196" s="19" t="s">
        <v>19</v>
      </c>
      <c r="Q196" s="19" t="s">
        <v>19</v>
      </c>
      <c r="R196" s="19" t="s">
        <v>19</v>
      </c>
      <c r="S196" s="19" t="s">
        <v>19</v>
      </c>
      <c r="T196" s="19" t="s">
        <v>19</v>
      </c>
      <c r="U196" s="19" t="s">
        <v>19</v>
      </c>
      <c r="V196" s="19" t="s">
        <v>19</v>
      </c>
      <c r="W196" s="19" t="s">
        <v>19</v>
      </c>
      <c r="X196" s="19" t="s">
        <v>19</v>
      </c>
      <c r="Y196" s="19" t="s">
        <v>19</v>
      </c>
      <c r="Z196" s="19" t="s">
        <v>19</v>
      </c>
      <c r="AA196" s="19" t="s">
        <v>19</v>
      </c>
      <c r="AB196" s="19" t="s">
        <v>19</v>
      </c>
      <c r="AC196" s="19" t="s">
        <v>19</v>
      </c>
      <c r="AD196" s="19" t="s">
        <v>19</v>
      </c>
      <c r="AE196" s="19" t="s">
        <v>19</v>
      </c>
      <c r="AF196" s="19" t="s">
        <v>19</v>
      </c>
      <c r="AG196" s="19" t="s">
        <v>19</v>
      </c>
      <c r="AH196" s="19" t="s">
        <v>19</v>
      </c>
      <c r="AI196" s="19" t="s">
        <v>19</v>
      </c>
    </row>
    <row r="197" spans="1:35" x14ac:dyDescent="0.25">
      <c r="A197" s="22" t="s">
        <v>219</v>
      </c>
      <c r="B197" s="3">
        <v>0.06</v>
      </c>
      <c r="C197" s="19">
        <v>0.12</v>
      </c>
      <c r="D197" s="3">
        <v>0.15</v>
      </c>
      <c r="E197" s="3">
        <v>0.3</v>
      </c>
      <c r="F197" s="3">
        <v>0.25</v>
      </c>
      <c r="G197" s="3">
        <v>0.5</v>
      </c>
      <c r="H197" s="19" t="s">
        <v>19</v>
      </c>
      <c r="I197" s="19" t="s">
        <v>19</v>
      </c>
      <c r="J197" s="19" t="s">
        <v>19</v>
      </c>
      <c r="K197" s="19" t="s">
        <v>19</v>
      </c>
      <c r="L197" s="19" t="s">
        <v>19</v>
      </c>
      <c r="M197" s="19" t="s">
        <v>19</v>
      </c>
      <c r="N197" s="19" t="s">
        <v>19</v>
      </c>
      <c r="O197" s="19" t="s">
        <v>19</v>
      </c>
      <c r="P197" s="19" t="s">
        <v>19</v>
      </c>
      <c r="Q197" s="19" t="s">
        <v>19</v>
      </c>
      <c r="R197" s="19" t="s">
        <v>19</v>
      </c>
      <c r="S197" s="19" t="s">
        <v>19</v>
      </c>
      <c r="T197" s="19" t="s">
        <v>19</v>
      </c>
      <c r="U197" s="19" t="s">
        <v>19</v>
      </c>
      <c r="V197" s="19" t="s">
        <v>19</v>
      </c>
      <c r="W197" s="19" t="s">
        <v>19</v>
      </c>
      <c r="X197" s="19" t="s">
        <v>19</v>
      </c>
      <c r="Y197" s="19" t="s">
        <v>19</v>
      </c>
      <c r="Z197" s="19" t="s">
        <v>19</v>
      </c>
      <c r="AA197" s="19" t="s">
        <v>19</v>
      </c>
      <c r="AB197" s="19" t="s">
        <v>19</v>
      </c>
      <c r="AC197" s="19" t="s">
        <v>19</v>
      </c>
      <c r="AD197" s="19" t="s">
        <v>19</v>
      </c>
      <c r="AE197" s="19" t="s">
        <v>19</v>
      </c>
      <c r="AF197" s="19" t="s">
        <v>19</v>
      </c>
      <c r="AG197" s="19" t="s">
        <v>19</v>
      </c>
      <c r="AH197" s="19" t="s">
        <v>19</v>
      </c>
      <c r="AI197" s="19" t="s">
        <v>19</v>
      </c>
    </row>
    <row r="198" spans="1:35" x14ac:dyDescent="0.25">
      <c r="A198" s="22" t="s">
        <v>220</v>
      </c>
      <c r="B198" s="3">
        <v>0.09</v>
      </c>
      <c r="C198" s="19">
        <v>0.15</v>
      </c>
      <c r="D198" s="3">
        <v>0</v>
      </c>
      <c r="E198" s="3">
        <v>0.05</v>
      </c>
      <c r="F198" s="3">
        <v>0.25</v>
      </c>
      <c r="G198" s="3">
        <v>0.5</v>
      </c>
      <c r="H198" s="19" t="s">
        <v>19</v>
      </c>
      <c r="I198" s="19" t="s">
        <v>19</v>
      </c>
      <c r="J198" s="19" t="s">
        <v>19</v>
      </c>
      <c r="K198" s="19" t="s">
        <v>19</v>
      </c>
      <c r="L198" s="19" t="s">
        <v>19</v>
      </c>
      <c r="M198" s="19" t="s">
        <v>19</v>
      </c>
      <c r="N198" s="19" t="s">
        <v>19</v>
      </c>
      <c r="O198" s="19" t="s">
        <v>19</v>
      </c>
      <c r="P198" s="19" t="s">
        <v>19</v>
      </c>
      <c r="Q198" s="19" t="s">
        <v>19</v>
      </c>
      <c r="R198" s="19" t="s">
        <v>19</v>
      </c>
      <c r="S198" s="19" t="s">
        <v>19</v>
      </c>
      <c r="T198" s="19" t="s">
        <v>19</v>
      </c>
      <c r="U198" s="19" t="s">
        <v>19</v>
      </c>
      <c r="V198" s="19" t="s">
        <v>19</v>
      </c>
      <c r="W198" s="19" t="s">
        <v>19</v>
      </c>
      <c r="X198" s="19" t="s">
        <v>19</v>
      </c>
      <c r="Y198" s="19" t="s">
        <v>19</v>
      </c>
      <c r="Z198" s="19" t="s">
        <v>19</v>
      </c>
      <c r="AA198" s="19" t="s">
        <v>19</v>
      </c>
      <c r="AB198" s="19" t="s">
        <v>19</v>
      </c>
      <c r="AC198" s="19" t="s">
        <v>19</v>
      </c>
      <c r="AD198" s="19" t="s">
        <v>19</v>
      </c>
      <c r="AE198" s="19" t="s">
        <v>19</v>
      </c>
      <c r="AF198" s="19" t="s">
        <v>19</v>
      </c>
      <c r="AG198" s="19" t="s">
        <v>19</v>
      </c>
      <c r="AH198" s="19" t="s">
        <v>19</v>
      </c>
      <c r="AI198" s="19" t="s">
        <v>19</v>
      </c>
    </row>
    <row r="199" spans="1:35" x14ac:dyDescent="0.25">
      <c r="A199" s="22" t="s">
        <v>221</v>
      </c>
      <c r="B199" s="3">
        <v>0.09</v>
      </c>
      <c r="C199" s="19">
        <v>0.15</v>
      </c>
      <c r="D199" s="3">
        <v>0.05</v>
      </c>
      <c r="E199" s="3">
        <v>0.15</v>
      </c>
      <c r="F199" s="3">
        <v>0.25</v>
      </c>
      <c r="G199" s="3">
        <v>0.5</v>
      </c>
      <c r="H199" s="19" t="s">
        <v>19</v>
      </c>
      <c r="I199" s="19" t="s">
        <v>19</v>
      </c>
      <c r="J199" s="19" t="s">
        <v>19</v>
      </c>
      <c r="K199" s="19" t="s">
        <v>19</v>
      </c>
      <c r="L199" s="19" t="s">
        <v>19</v>
      </c>
      <c r="M199" s="19" t="s">
        <v>19</v>
      </c>
      <c r="N199" s="19" t="s">
        <v>19</v>
      </c>
      <c r="O199" s="19" t="s">
        <v>19</v>
      </c>
      <c r="P199" s="19" t="s">
        <v>19</v>
      </c>
      <c r="Q199" s="19" t="s">
        <v>19</v>
      </c>
      <c r="R199" s="19" t="s">
        <v>19</v>
      </c>
      <c r="S199" s="19" t="s">
        <v>19</v>
      </c>
      <c r="T199" s="19" t="s">
        <v>19</v>
      </c>
      <c r="U199" s="19" t="s">
        <v>19</v>
      </c>
      <c r="V199" s="19" t="s">
        <v>19</v>
      </c>
      <c r="W199" s="19" t="s">
        <v>19</v>
      </c>
      <c r="X199" s="19" t="s">
        <v>19</v>
      </c>
      <c r="Y199" s="19" t="s">
        <v>19</v>
      </c>
      <c r="Z199" s="19" t="s">
        <v>19</v>
      </c>
      <c r="AA199" s="19" t="s">
        <v>19</v>
      </c>
      <c r="AB199" s="19" t="s">
        <v>19</v>
      </c>
      <c r="AC199" s="19" t="s">
        <v>19</v>
      </c>
      <c r="AD199" s="19" t="s">
        <v>19</v>
      </c>
      <c r="AE199" s="19" t="s">
        <v>19</v>
      </c>
      <c r="AF199" s="19" t="s">
        <v>19</v>
      </c>
      <c r="AG199" s="19" t="s">
        <v>19</v>
      </c>
      <c r="AH199" s="19" t="s">
        <v>19</v>
      </c>
      <c r="AI199" s="19" t="s">
        <v>19</v>
      </c>
    </row>
    <row r="200" spans="1:35" x14ac:dyDescent="0.25">
      <c r="A200" s="22" t="s">
        <v>222</v>
      </c>
      <c r="B200" s="3">
        <v>0.09</v>
      </c>
      <c r="C200" s="19">
        <v>0.15</v>
      </c>
      <c r="D200" s="3">
        <v>0.15</v>
      </c>
      <c r="E200" s="3">
        <v>0.3</v>
      </c>
      <c r="F200" s="3">
        <v>0.25</v>
      </c>
      <c r="G200" s="3">
        <v>0.5</v>
      </c>
      <c r="H200" s="19" t="s">
        <v>19</v>
      </c>
      <c r="I200" s="19" t="s">
        <v>19</v>
      </c>
      <c r="J200" s="19" t="s">
        <v>19</v>
      </c>
      <c r="K200" s="19" t="s">
        <v>19</v>
      </c>
      <c r="L200" s="19" t="s">
        <v>19</v>
      </c>
      <c r="M200" s="19" t="s">
        <v>19</v>
      </c>
      <c r="N200" s="19" t="s">
        <v>19</v>
      </c>
      <c r="O200" s="19" t="s">
        <v>19</v>
      </c>
      <c r="P200" s="19" t="s">
        <v>19</v>
      </c>
      <c r="Q200" s="19" t="s">
        <v>19</v>
      </c>
      <c r="R200" s="19" t="s">
        <v>19</v>
      </c>
      <c r="S200" s="19" t="s">
        <v>19</v>
      </c>
      <c r="T200" s="19" t="s">
        <v>19</v>
      </c>
      <c r="U200" s="19" t="s">
        <v>19</v>
      </c>
      <c r="V200" s="19" t="s">
        <v>19</v>
      </c>
      <c r="W200" s="19" t="s">
        <v>19</v>
      </c>
      <c r="X200" s="19" t="s">
        <v>19</v>
      </c>
      <c r="Y200" s="19" t="s">
        <v>19</v>
      </c>
      <c r="Z200" s="19" t="s">
        <v>19</v>
      </c>
      <c r="AA200" s="19" t="s">
        <v>19</v>
      </c>
      <c r="AB200" s="19" t="s">
        <v>19</v>
      </c>
      <c r="AC200" s="19" t="s">
        <v>19</v>
      </c>
      <c r="AD200" s="19" t="s">
        <v>19</v>
      </c>
      <c r="AE200" s="19" t="s">
        <v>19</v>
      </c>
      <c r="AF200" s="19" t="s">
        <v>19</v>
      </c>
      <c r="AG200" s="19" t="s">
        <v>19</v>
      </c>
      <c r="AH200" s="19" t="s">
        <v>19</v>
      </c>
      <c r="AI200" s="19" t="s">
        <v>19</v>
      </c>
    </row>
    <row r="201" spans="1:35" x14ac:dyDescent="0.25">
      <c r="A201" s="22" t="s">
        <v>223</v>
      </c>
      <c r="B201" s="3">
        <v>0.14000000000000001</v>
      </c>
      <c r="C201" s="19">
        <v>0.22</v>
      </c>
      <c r="D201" s="3">
        <v>0</v>
      </c>
      <c r="E201" s="3">
        <v>0.05</v>
      </c>
      <c r="F201" s="3">
        <v>0.3</v>
      </c>
      <c r="G201" s="3">
        <v>0.6</v>
      </c>
      <c r="H201" s="19" t="s">
        <v>19</v>
      </c>
      <c r="I201" s="19" t="s">
        <v>19</v>
      </c>
      <c r="J201" s="19" t="s">
        <v>19</v>
      </c>
      <c r="K201" s="19" t="s">
        <v>19</v>
      </c>
      <c r="L201" s="19" t="s">
        <v>19</v>
      </c>
      <c r="M201" s="19" t="s">
        <v>19</v>
      </c>
      <c r="N201" s="19" t="s">
        <v>19</v>
      </c>
      <c r="O201" s="19" t="s">
        <v>19</v>
      </c>
      <c r="P201" s="19" t="s">
        <v>19</v>
      </c>
      <c r="Q201" s="19" t="s">
        <v>19</v>
      </c>
      <c r="R201" s="19" t="s">
        <v>19</v>
      </c>
      <c r="S201" s="19" t="s">
        <v>19</v>
      </c>
      <c r="T201" s="19" t="s">
        <v>19</v>
      </c>
      <c r="U201" s="19" t="s">
        <v>19</v>
      </c>
      <c r="V201" s="19" t="s">
        <v>19</v>
      </c>
      <c r="W201" s="19" t="s">
        <v>19</v>
      </c>
      <c r="X201" s="19" t="s">
        <v>19</v>
      </c>
      <c r="Y201" s="19" t="s">
        <v>19</v>
      </c>
      <c r="Z201" s="19" t="s">
        <v>19</v>
      </c>
      <c r="AA201" s="19" t="s">
        <v>19</v>
      </c>
      <c r="AB201" s="19" t="s">
        <v>19</v>
      </c>
      <c r="AC201" s="19" t="s">
        <v>19</v>
      </c>
      <c r="AD201" s="19" t="s">
        <v>19</v>
      </c>
      <c r="AE201" s="19" t="s">
        <v>19</v>
      </c>
      <c r="AF201" s="19" t="s">
        <v>19</v>
      </c>
      <c r="AG201" s="19" t="s">
        <v>19</v>
      </c>
      <c r="AH201" s="19" t="s">
        <v>19</v>
      </c>
      <c r="AI201" s="19" t="s">
        <v>19</v>
      </c>
    </row>
    <row r="202" spans="1:35" x14ac:dyDescent="0.25">
      <c r="A202" s="22" t="s">
        <v>224</v>
      </c>
      <c r="B202" s="3">
        <v>0.14000000000000001</v>
      </c>
      <c r="C202" s="19">
        <v>0.22</v>
      </c>
      <c r="D202" s="3">
        <v>0.05</v>
      </c>
      <c r="E202" s="3">
        <v>0.15</v>
      </c>
      <c r="F202" s="3">
        <v>0.4</v>
      </c>
      <c r="G202" s="3">
        <v>0.65</v>
      </c>
      <c r="H202" s="19" t="s">
        <v>19</v>
      </c>
      <c r="I202" s="19" t="s">
        <v>19</v>
      </c>
      <c r="J202" s="19" t="s">
        <v>19</v>
      </c>
      <c r="K202" s="19" t="s">
        <v>19</v>
      </c>
      <c r="L202" s="19" t="s">
        <v>19</v>
      </c>
      <c r="M202" s="19" t="s">
        <v>19</v>
      </c>
      <c r="N202" s="19" t="s">
        <v>19</v>
      </c>
      <c r="O202" s="19" t="s">
        <v>19</v>
      </c>
      <c r="P202" s="19" t="s">
        <v>19</v>
      </c>
      <c r="Q202" s="19" t="s">
        <v>19</v>
      </c>
      <c r="R202" s="19" t="s">
        <v>19</v>
      </c>
      <c r="S202" s="19" t="s">
        <v>19</v>
      </c>
      <c r="T202" s="19" t="s">
        <v>19</v>
      </c>
      <c r="U202" s="19" t="s">
        <v>19</v>
      </c>
      <c r="V202" s="19" t="s">
        <v>19</v>
      </c>
      <c r="W202" s="19" t="s">
        <v>19</v>
      </c>
      <c r="X202" s="19" t="s">
        <v>19</v>
      </c>
      <c r="Y202" s="19" t="s">
        <v>19</v>
      </c>
      <c r="Z202" s="19" t="s">
        <v>19</v>
      </c>
      <c r="AA202" s="19" t="s">
        <v>19</v>
      </c>
      <c r="AB202" s="19" t="s">
        <v>19</v>
      </c>
      <c r="AC202" s="19" t="s">
        <v>19</v>
      </c>
      <c r="AD202" s="19" t="s">
        <v>19</v>
      </c>
      <c r="AE202" s="19" t="s">
        <v>19</v>
      </c>
      <c r="AF202" s="19" t="s">
        <v>19</v>
      </c>
      <c r="AG202" s="19" t="s">
        <v>19</v>
      </c>
      <c r="AH202" s="19" t="s">
        <v>19</v>
      </c>
      <c r="AI202" s="19" t="s">
        <v>19</v>
      </c>
    </row>
    <row r="203" spans="1:35" x14ac:dyDescent="0.25">
      <c r="A203" s="22" t="s">
        <v>225</v>
      </c>
      <c r="B203" s="3">
        <v>0.14000000000000001</v>
      </c>
      <c r="C203" s="19">
        <v>0.22</v>
      </c>
      <c r="D203" s="3">
        <v>0.15</v>
      </c>
      <c r="E203" s="3">
        <v>0.3</v>
      </c>
      <c r="F203" s="3">
        <v>0.4</v>
      </c>
      <c r="G203" s="3">
        <v>0.65</v>
      </c>
      <c r="H203" s="19" t="s">
        <v>19</v>
      </c>
      <c r="I203" s="19" t="s">
        <v>19</v>
      </c>
      <c r="J203" s="19" t="s">
        <v>19</v>
      </c>
      <c r="K203" s="19" t="s">
        <v>19</v>
      </c>
      <c r="L203" s="19" t="s">
        <v>19</v>
      </c>
      <c r="M203" s="19" t="s">
        <v>19</v>
      </c>
      <c r="N203" s="19" t="s">
        <v>19</v>
      </c>
      <c r="O203" s="19" t="s">
        <v>19</v>
      </c>
      <c r="P203" s="19" t="s">
        <v>19</v>
      </c>
      <c r="Q203" s="19" t="s">
        <v>19</v>
      </c>
      <c r="R203" s="19" t="s">
        <v>19</v>
      </c>
      <c r="S203" s="19" t="s">
        <v>19</v>
      </c>
      <c r="T203" s="19" t="s">
        <v>19</v>
      </c>
      <c r="U203" s="19" t="s">
        <v>19</v>
      </c>
      <c r="V203" s="19" t="s">
        <v>19</v>
      </c>
      <c r="W203" s="19" t="s">
        <v>19</v>
      </c>
      <c r="X203" s="19" t="s">
        <v>19</v>
      </c>
      <c r="Y203" s="19" t="s">
        <v>19</v>
      </c>
      <c r="Z203" s="19" t="s">
        <v>19</v>
      </c>
      <c r="AA203" s="19" t="s">
        <v>19</v>
      </c>
      <c r="AB203" s="19" t="s">
        <v>19</v>
      </c>
      <c r="AC203" s="19" t="s">
        <v>19</v>
      </c>
      <c r="AD203" s="19" t="s">
        <v>19</v>
      </c>
      <c r="AE203" s="19" t="s">
        <v>19</v>
      </c>
      <c r="AF203" s="19" t="s">
        <v>19</v>
      </c>
      <c r="AG203" s="19" t="s">
        <v>19</v>
      </c>
      <c r="AH203" s="19" t="s">
        <v>19</v>
      </c>
      <c r="AI203" s="19" t="s">
        <v>19</v>
      </c>
    </row>
    <row r="204" spans="1:35" x14ac:dyDescent="0.25">
      <c r="A204" s="22" t="s">
        <v>226</v>
      </c>
      <c r="B204" s="3">
        <v>0.14000000000000001</v>
      </c>
      <c r="C204" s="19">
        <v>0.22</v>
      </c>
      <c r="D204" s="3">
        <v>0</v>
      </c>
      <c r="E204" s="3">
        <v>0.15</v>
      </c>
      <c r="F204" s="3">
        <v>0.8</v>
      </c>
      <c r="G204" s="3">
        <v>1.1000000000000001</v>
      </c>
      <c r="H204" s="19" t="s">
        <v>19</v>
      </c>
      <c r="I204" s="19" t="s">
        <v>19</v>
      </c>
      <c r="J204" s="19" t="s">
        <v>19</v>
      </c>
      <c r="K204" s="19" t="s">
        <v>19</v>
      </c>
      <c r="L204" s="19" t="s">
        <v>19</v>
      </c>
      <c r="M204" s="19" t="s">
        <v>19</v>
      </c>
      <c r="N204" s="19" t="s">
        <v>19</v>
      </c>
      <c r="O204" s="19" t="s">
        <v>19</v>
      </c>
      <c r="P204" s="19" t="s">
        <v>19</v>
      </c>
      <c r="Q204" s="19" t="s">
        <v>19</v>
      </c>
      <c r="R204" s="19" t="s">
        <v>19</v>
      </c>
      <c r="S204" s="19" t="s">
        <v>19</v>
      </c>
      <c r="T204" s="19" t="s">
        <v>19</v>
      </c>
      <c r="U204" s="19" t="s">
        <v>19</v>
      </c>
      <c r="V204" s="19" t="s">
        <v>19</v>
      </c>
      <c r="W204" s="19" t="s">
        <v>19</v>
      </c>
      <c r="X204" s="19" t="s">
        <v>19</v>
      </c>
      <c r="Y204" s="19" t="s">
        <v>19</v>
      </c>
      <c r="Z204" s="19" t="s">
        <v>19</v>
      </c>
      <c r="AA204" s="19" t="s">
        <v>19</v>
      </c>
      <c r="AB204" s="19" t="s">
        <v>19</v>
      </c>
      <c r="AC204" s="19" t="s">
        <v>19</v>
      </c>
      <c r="AD204" s="19" t="s">
        <v>19</v>
      </c>
      <c r="AE204" s="19" t="s">
        <v>19</v>
      </c>
      <c r="AF204" s="19" t="s">
        <v>19</v>
      </c>
      <c r="AG204" s="19" t="s">
        <v>19</v>
      </c>
      <c r="AH204" s="19" t="s">
        <v>19</v>
      </c>
      <c r="AI204" s="19" t="s">
        <v>19</v>
      </c>
    </row>
    <row r="205" spans="1:35" x14ac:dyDescent="0.25">
      <c r="A205" s="22" t="s">
        <v>227</v>
      </c>
      <c r="B205" s="3">
        <v>0.14000000000000001</v>
      </c>
      <c r="C205" s="19">
        <v>0.2</v>
      </c>
      <c r="D205" s="3">
        <v>0.15</v>
      </c>
      <c r="E205" s="3">
        <v>0.3</v>
      </c>
      <c r="F205" s="3">
        <v>0.8</v>
      </c>
      <c r="G205" s="3">
        <v>1.1000000000000001</v>
      </c>
      <c r="H205" s="19" t="s">
        <v>19</v>
      </c>
      <c r="I205" s="19" t="s">
        <v>19</v>
      </c>
      <c r="J205" s="19" t="s">
        <v>19</v>
      </c>
      <c r="K205" s="19" t="s">
        <v>19</v>
      </c>
      <c r="L205" s="19" t="s">
        <v>19</v>
      </c>
      <c r="M205" s="19" t="s">
        <v>19</v>
      </c>
      <c r="N205" s="19" t="s">
        <v>19</v>
      </c>
      <c r="O205" s="19" t="s">
        <v>19</v>
      </c>
      <c r="P205" s="19" t="s">
        <v>19</v>
      </c>
      <c r="Q205" s="19" t="s">
        <v>19</v>
      </c>
      <c r="R205" s="19" t="s">
        <v>19</v>
      </c>
      <c r="S205" s="19" t="s">
        <v>19</v>
      </c>
      <c r="T205" s="19" t="s">
        <v>19</v>
      </c>
      <c r="U205" s="19" t="s">
        <v>19</v>
      </c>
      <c r="V205" s="19" t="s">
        <v>19</v>
      </c>
      <c r="W205" s="19" t="s">
        <v>19</v>
      </c>
      <c r="X205" s="19" t="s">
        <v>19</v>
      </c>
      <c r="Y205" s="19" t="s">
        <v>19</v>
      </c>
      <c r="Z205" s="19" t="s">
        <v>19</v>
      </c>
      <c r="AA205" s="19" t="s">
        <v>19</v>
      </c>
      <c r="AB205" s="19" t="s">
        <v>19</v>
      </c>
      <c r="AC205" s="19" t="s">
        <v>19</v>
      </c>
      <c r="AD205" s="19" t="s">
        <v>19</v>
      </c>
      <c r="AE205" s="19" t="s">
        <v>19</v>
      </c>
      <c r="AF205" s="19" t="s">
        <v>19</v>
      </c>
      <c r="AG205" s="19" t="s">
        <v>19</v>
      </c>
      <c r="AH205" s="19" t="s">
        <v>19</v>
      </c>
      <c r="AI205" s="19" t="s">
        <v>19</v>
      </c>
    </row>
    <row r="206" spans="1:35" x14ac:dyDescent="0.25">
      <c r="A206" s="22" t="s">
        <v>228</v>
      </c>
      <c r="B206" s="3">
        <v>0.18</v>
      </c>
      <c r="C206" s="19">
        <v>0.27</v>
      </c>
      <c r="D206" s="3">
        <v>0</v>
      </c>
      <c r="E206" s="3">
        <v>0.05</v>
      </c>
      <c r="F206" s="3">
        <v>0.4</v>
      </c>
      <c r="G206" s="3">
        <v>0.7</v>
      </c>
      <c r="H206" s="19" t="s">
        <v>19</v>
      </c>
      <c r="I206" s="19" t="s">
        <v>19</v>
      </c>
      <c r="J206" s="19" t="s">
        <v>19</v>
      </c>
      <c r="K206" s="19" t="s">
        <v>19</v>
      </c>
      <c r="L206" s="19" t="s">
        <v>19</v>
      </c>
      <c r="M206" s="19" t="s">
        <v>19</v>
      </c>
      <c r="N206" s="19" t="s">
        <v>19</v>
      </c>
      <c r="O206" s="19" t="s">
        <v>19</v>
      </c>
      <c r="P206" s="19" t="s">
        <v>19</v>
      </c>
      <c r="Q206" s="19" t="s">
        <v>19</v>
      </c>
      <c r="R206" s="19" t="s">
        <v>19</v>
      </c>
      <c r="S206" s="19" t="s">
        <v>19</v>
      </c>
      <c r="T206" s="19" t="s">
        <v>19</v>
      </c>
      <c r="U206" s="19" t="s">
        <v>19</v>
      </c>
      <c r="V206" s="19" t="s">
        <v>19</v>
      </c>
      <c r="W206" s="19" t="s">
        <v>19</v>
      </c>
      <c r="X206" s="19" t="s">
        <v>19</v>
      </c>
      <c r="Y206" s="19" t="s">
        <v>19</v>
      </c>
      <c r="Z206" s="19" t="s">
        <v>19</v>
      </c>
      <c r="AA206" s="19" t="s">
        <v>19</v>
      </c>
      <c r="AB206" s="19" t="s">
        <v>19</v>
      </c>
      <c r="AC206" s="19" t="s">
        <v>19</v>
      </c>
      <c r="AD206" s="19" t="s">
        <v>19</v>
      </c>
      <c r="AE206" s="19" t="s">
        <v>19</v>
      </c>
      <c r="AF206" s="19" t="s">
        <v>19</v>
      </c>
      <c r="AG206" s="19" t="s">
        <v>19</v>
      </c>
      <c r="AH206" s="19" t="s">
        <v>19</v>
      </c>
      <c r="AI206" s="19" t="s">
        <v>19</v>
      </c>
    </row>
    <row r="207" spans="1:35" x14ac:dyDescent="0.25">
      <c r="A207" s="22" t="s">
        <v>229</v>
      </c>
      <c r="B207" s="3">
        <v>0.18</v>
      </c>
      <c r="C207" s="19">
        <v>0.27</v>
      </c>
      <c r="D207" s="3">
        <v>0.05</v>
      </c>
      <c r="E207" s="3">
        <v>0.15</v>
      </c>
      <c r="F207" s="3">
        <v>0.4</v>
      </c>
      <c r="G207" s="3">
        <v>0.7</v>
      </c>
      <c r="H207" s="19" t="s">
        <v>19</v>
      </c>
      <c r="I207" s="19" t="s">
        <v>19</v>
      </c>
      <c r="J207" s="19" t="s">
        <v>19</v>
      </c>
      <c r="K207" s="19" t="s">
        <v>19</v>
      </c>
      <c r="L207" s="19" t="s">
        <v>19</v>
      </c>
      <c r="M207" s="19" t="s">
        <v>19</v>
      </c>
      <c r="N207" s="19" t="s">
        <v>19</v>
      </c>
      <c r="O207" s="19" t="s">
        <v>19</v>
      </c>
      <c r="P207" s="19" t="s">
        <v>19</v>
      </c>
      <c r="Q207" s="19" t="s">
        <v>19</v>
      </c>
      <c r="R207" s="19" t="s">
        <v>19</v>
      </c>
      <c r="S207" s="19" t="s">
        <v>19</v>
      </c>
      <c r="T207" s="19" t="s">
        <v>19</v>
      </c>
      <c r="U207" s="19" t="s">
        <v>19</v>
      </c>
      <c r="V207" s="19" t="s">
        <v>19</v>
      </c>
      <c r="W207" s="19" t="s">
        <v>19</v>
      </c>
      <c r="X207" s="19" t="s">
        <v>19</v>
      </c>
      <c r="Y207" s="19" t="s">
        <v>19</v>
      </c>
      <c r="Z207" s="19" t="s">
        <v>19</v>
      </c>
      <c r="AA207" s="19" t="s">
        <v>19</v>
      </c>
      <c r="AB207" s="19" t="s">
        <v>19</v>
      </c>
      <c r="AC207" s="19" t="s">
        <v>19</v>
      </c>
      <c r="AD207" s="19" t="s">
        <v>19</v>
      </c>
      <c r="AE207" s="19" t="s">
        <v>19</v>
      </c>
      <c r="AF207" s="19" t="s">
        <v>19</v>
      </c>
      <c r="AG207" s="19" t="s">
        <v>19</v>
      </c>
      <c r="AH207" s="19" t="s">
        <v>19</v>
      </c>
      <c r="AI207" s="19" t="s">
        <v>19</v>
      </c>
    </row>
    <row r="208" spans="1:35" x14ac:dyDescent="0.25">
      <c r="A208" s="22" t="s">
        <v>230</v>
      </c>
      <c r="B208" s="3">
        <v>0.18</v>
      </c>
      <c r="C208" s="19">
        <v>0.27</v>
      </c>
      <c r="D208" s="3">
        <v>0.15</v>
      </c>
      <c r="E208" s="3">
        <v>0.3</v>
      </c>
      <c r="F208" s="3">
        <v>0.4</v>
      </c>
      <c r="G208" s="3">
        <v>0.7</v>
      </c>
      <c r="H208" s="19" t="s">
        <v>19</v>
      </c>
      <c r="I208" s="19" t="s">
        <v>19</v>
      </c>
      <c r="J208" s="19" t="s">
        <v>19</v>
      </c>
      <c r="K208" s="19" t="s">
        <v>19</v>
      </c>
      <c r="L208" s="19" t="s">
        <v>19</v>
      </c>
      <c r="M208" s="19" t="s">
        <v>19</v>
      </c>
      <c r="N208" s="19" t="s">
        <v>19</v>
      </c>
      <c r="O208" s="19" t="s">
        <v>19</v>
      </c>
      <c r="P208" s="19" t="s">
        <v>19</v>
      </c>
      <c r="Q208" s="19" t="s">
        <v>19</v>
      </c>
      <c r="R208" s="19" t="s">
        <v>19</v>
      </c>
      <c r="S208" s="19" t="s">
        <v>19</v>
      </c>
      <c r="T208" s="19" t="s">
        <v>19</v>
      </c>
      <c r="U208" s="19" t="s">
        <v>19</v>
      </c>
      <c r="V208" s="19" t="s">
        <v>19</v>
      </c>
      <c r="W208" s="19" t="s">
        <v>19</v>
      </c>
      <c r="X208" s="19" t="s">
        <v>19</v>
      </c>
      <c r="Y208" s="19" t="s">
        <v>19</v>
      </c>
      <c r="Z208" s="19" t="s">
        <v>19</v>
      </c>
      <c r="AA208" s="19" t="s">
        <v>19</v>
      </c>
      <c r="AB208" s="19" t="s">
        <v>19</v>
      </c>
      <c r="AC208" s="19" t="s">
        <v>19</v>
      </c>
      <c r="AD208" s="19" t="s">
        <v>19</v>
      </c>
      <c r="AE208" s="19" t="s">
        <v>19</v>
      </c>
      <c r="AF208" s="19" t="s">
        <v>19</v>
      </c>
      <c r="AG208" s="19" t="s">
        <v>19</v>
      </c>
      <c r="AH208" s="19" t="s">
        <v>19</v>
      </c>
      <c r="AI208" s="19" t="s">
        <v>19</v>
      </c>
    </row>
    <row r="209" spans="1:35" x14ac:dyDescent="0.25">
      <c r="A209" s="22" t="s">
        <v>231</v>
      </c>
      <c r="B209" s="3">
        <v>0.28000000000000003</v>
      </c>
      <c r="C209" s="19">
        <v>0.37</v>
      </c>
      <c r="D209" s="3">
        <v>0.05</v>
      </c>
      <c r="E209" s="3">
        <v>0.15</v>
      </c>
      <c r="F209" s="3">
        <v>0.5</v>
      </c>
      <c r="G209" s="3">
        <v>0.8</v>
      </c>
      <c r="H209" s="19" t="s">
        <v>19</v>
      </c>
      <c r="I209" s="19" t="s">
        <v>19</v>
      </c>
      <c r="J209" s="19" t="s">
        <v>19</v>
      </c>
      <c r="K209" s="19" t="s">
        <v>19</v>
      </c>
      <c r="L209" s="19" t="s">
        <v>19</v>
      </c>
      <c r="M209" s="19" t="s">
        <v>19</v>
      </c>
      <c r="N209" s="19" t="s">
        <v>19</v>
      </c>
      <c r="O209" s="19" t="s">
        <v>19</v>
      </c>
      <c r="P209" s="19" t="s">
        <v>19</v>
      </c>
      <c r="Q209" s="19" t="s">
        <v>19</v>
      </c>
      <c r="R209" s="19" t="s">
        <v>19</v>
      </c>
      <c r="S209" s="19" t="s">
        <v>19</v>
      </c>
      <c r="T209" s="19" t="s">
        <v>19</v>
      </c>
      <c r="U209" s="19" t="s">
        <v>19</v>
      </c>
      <c r="V209" s="19" t="s">
        <v>19</v>
      </c>
      <c r="W209" s="19" t="s">
        <v>19</v>
      </c>
      <c r="X209" s="19" t="s">
        <v>19</v>
      </c>
      <c r="Y209" s="19" t="s">
        <v>19</v>
      </c>
      <c r="Z209" s="19" t="s">
        <v>19</v>
      </c>
      <c r="AA209" s="19" t="s">
        <v>19</v>
      </c>
      <c r="AB209" s="19" t="s">
        <v>19</v>
      </c>
      <c r="AC209" s="19" t="s">
        <v>19</v>
      </c>
      <c r="AD209" s="19" t="s">
        <v>19</v>
      </c>
      <c r="AE209" s="19" t="s">
        <v>19</v>
      </c>
      <c r="AF209" s="19" t="s">
        <v>19</v>
      </c>
      <c r="AG209" s="19" t="s">
        <v>19</v>
      </c>
      <c r="AH209" s="19" t="s">
        <v>19</v>
      </c>
      <c r="AI209" s="19" t="s">
        <v>19</v>
      </c>
    </row>
    <row r="210" spans="1:35" x14ac:dyDescent="0.25">
      <c r="A210" s="22" t="s">
        <v>232</v>
      </c>
      <c r="B210" s="3">
        <v>0.28000000000000003</v>
      </c>
      <c r="C210" s="19">
        <v>0.37</v>
      </c>
      <c r="D210" s="3">
        <v>0.15</v>
      </c>
      <c r="E210" s="3">
        <v>0.3</v>
      </c>
      <c r="F210" s="3">
        <v>0.5</v>
      </c>
      <c r="G210" s="3">
        <v>0.8</v>
      </c>
      <c r="H210" s="19" t="s">
        <v>19</v>
      </c>
      <c r="I210" s="19" t="s">
        <v>19</v>
      </c>
      <c r="J210" s="19" t="s">
        <v>19</v>
      </c>
      <c r="K210" s="19" t="s">
        <v>19</v>
      </c>
      <c r="L210" s="19" t="s">
        <v>19</v>
      </c>
      <c r="M210" s="19" t="s">
        <v>19</v>
      </c>
      <c r="N210" s="19" t="s">
        <v>19</v>
      </c>
      <c r="O210" s="19" t="s">
        <v>19</v>
      </c>
      <c r="P210" s="19" t="s">
        <v>19</v>
      </c>
      <c r="Q210" s="19" t="s">
        <v>19</v>
      </c>
      <c r="R210" s="19" t="s">
        <v>19</v>
      </c>
      <c r="S210" s="19" t="s">
        <v>19</v>
      </c>
      <c r="T210" s="19" t="s">
        <v>19</v>
      </c>
      <c r="U210" s="19" t="s">
        <v>19</v>
      </c>
      <c r="V210" s="19" t="s">
        <v>19</v>
      </c>
      <c r="W210" s="19" t="s">
        <v>19</v>
      </c>
      <c r="X210" s="19" t="s">
        <v>19</v>
      </c>
      <c r="Y210" s="19" t="s">
        <v>19</v>
      </c>
      <c r="Z210" s="19" t="s">
        <v>19</v>
      </c>
      <c r="AA210" s="19" t="s">
        <v>19</v>
      </c>
      <c r="AB210" s="19" t="s">
        <v>19</v>
      </c>
      <c r="AC210" s="19" t="s">
        <v>19</v>
      </c>
      <c r="AD210" s="19" t="s">
        <v>19</v>
      </c>
      <c r="AE210" s="19" t="s">
        <v>19</v>
      </c>
      <c r="AF210" s="19" t="s">
        <v>19</v>
      </c>
      <c r="AG210" s="19" t="s">
        <v>19</v>
      </c>
      <c r="AH210" s="19" t="s">
        <v>19</v>
      </c>
      <c r="AI210" s="19" t="s">
        <v>19</v>
      </c>
    </row>
    <row r="211" spans="1:35" x14ac:dyDescent="0.25">
      <c r="A211" s="22" t="s">
        <v>233</v>
      </c>
      <c r="B211" s="3">
        <v>0.22</v>
      </c>
      <c r="C211" s="19">
        <v>0.3</v>
      </c>
      <c r="D211" s="3">
        <v>0</v>
      </c>
      <c r="E211" s="3">
        <v>0.15</v>
      </c>
      <c r="F211" s="3">
        <v>0.8</v>
      </c>
      <c r="G211" s="3">
        <v>1.2</v>
      </c>
      <c r="H211" s="19" t="s">
        <v>19</v>
      </c>
      <c r="I211" s="19" t="s">
        <v>19</v>
      </c>
      <c r="J211" s="19" t="s">
        <v>19</v>
      </c>
      <c r="K211" s="19" t="s">
        <v>19</v>
      </c>
      <c r="L211" s="19" t="s">
        <v>19</v>
      </c>
      <c r="M211" s="19" t="s">
        <v>19</v>
      </c>
      <c r="N211" s="19" t="s">
        <v>19</v>
      </c>
      <c r="O211" s="19" t="s">
        <v>19</v>
      </c>
      <c r="P211" s="19" t="s">
        <v>19</v>
      </c>
      <c r="Q211" s="19" t="s">
        <v>19</v>
      </c>
      <c r="R211" s="19" t="s">
        <v>19</v>
      </c>
      <c r="S211" s="19" t="s">
        <v>19</v>
      </c>
      <c r="T211" s="19" t="s">
        <v>19</v>
      </c>
      <c r="U211" s="19" t="s">
        <v>19</v>
      </c>
      <c r="V211" s="19" t="s">
        <v>19</v>
      </c>
      <c r="W211" s="19" t="s">
        <v>19</v>
      </c>
      <c r="X211" s="19" t="s">
        <v>19</v>
      </c>
      <c r="Y211" s="19" t="s">
        <v>19</v>
      </c>
      <c r="Z211" s="19" t="s">
        <v>19</v>
      </c>
      <c r="AA211" s="19" t="s">
        <v>19</v>
      </c>
      <c r="AB211" s="19" t="s">
        <v>19</v>
      </c>
      <c r="AC211" s="19" t="s">
        <v>19</v>
      </c>
      <c r="AD211" s="19" t="s">
        <v>19</v>
      </c>
      <c r="AE211" s="19" t="s">
        <v>19</v>
      </c>
      <c r="AF211" s="19" t="s">
        <v>19</v>
      </c>
      <c r="AG211" s="19" t="s">
        <v>19</v>
      </c>
      <c r="AH211" s="19" t="s">
        <v>19</v>
      </c>
      <c r="AI211" s="19" t="s">
        <v>19</v>
      </c>
    </row>
    <row r="212" spans="1:35" x14ac:dyDescent="0.25">
      <c r="A212" s="22" t="s">
        <v>234</v>
      </c>
      <c r="B212" s="3">
        <v>0.38</v>
      </c>
      <c r="C212" s="19">
        <v>0.49</v>
      </c>
      <c r="D212" s="3">
        <v>0.05</v>
      </c>
      <c r="E212" s="3">
        <v>0.15</v>
      </c>
      <c r="F212" s="3">
        <v>0.5</v>
      </c>
      <c r="G212" s="3">
        <v>0.8</v>
      </c>
      <c r="H212" s="19" t="s">
        <v>19</v>
      </c>
      <c r="I212" s="19" t="s">
        <v>19</v>
      </c>
      <c r="J212" s="19" t="s">
        <v>19</v>
      </c>
      <c r="K212" s="19" t="s">
        <v>19</v>
      </c>
      <c r="L212" s="19" t="s">
        <v>19</v>
      </c>
      <c r="M212" s="19" t="s">
        <v>19</v>
      </c>
      <c r="N212" s="19" t="s">
        <v>19</v>
      </c>
      <c r="O212" s="19" t="s">
        <v>19</v>
      </c>
      <c r="P212" s="19" t="s">
        <v>19</v>
      </c>
      <c r="Q212" s="19" t="s">
        <v>19</v>
      </c>
      <c r="R212" s="19" t="s">
        <v>19</v>
      </c>
      <c r="S212" s="19" t="s">
        <v>19</v>
      </c>
      <c r="T212" s="19" t="s">
        <v>19</v>
      </c>
      <c r="U212" s="19" t="s">
        <v>19</v>
      </c>
      <c r="V212" s="19" t="s">
        <v>19</v>
      </c>
      <c r="W212" s="19" t="s">
        <v>19</v>
      </c>
      <c r="X212" s="19" t="s">
        <v>19</v>
      </c>
      <c r="Y212" s="19" t="s">
        <v>19</v>
      </c>
      <c r="Z212" s="19" t="s">
        <v>19</v>
      </c>
      <c r="AA212" s="19" t="s">
        <v>19</v>
      </c>
      <c r="AB212" s="19" t="s">
        <v>19</v>
      </c>
      <c r="AC212" s="19" t="s">
        <v>19</v>
      </c>
      <c r="AD212" s="19" t="s">
        <v>19</v>
      </c>
      <c r="AE212" s="19" t="s">
        <v>19</v>
      </c>
      <c r="AF212" s="19" t="s">
        <v>19</v>
      </c>
      <c r="AG212" s="19" t="s">
        <v>19</v>
      </c>
      <c r="AH212" s="19" t="s">
        <v>19</v>
      </c>
      <c r="AI212" s="19" t="s">
        <v>19</v>
      </c>
    </row>
    <row r="213" spans="1:35" x14ac:dyDescent="0.25">
      <c r="A213" s="22" t="s">
        <v>235</v>
      </c>
      <c r="B213" s="3">
        <v>0.38</v>
      </c>
      <c r="C213" s="19">
        <v>0.49</v>
      </c>
      <c r="D213" s="3">
        <v>0.15</v>
      </c>
      <c r="E213" s="3">
        <v>0.3</v>
      </c>
      <c r="F213" s="3">
        <v>0.5</v>
      </c>
      <c r="G213" s="3">
        <v>0.8</v>
      </c>
      <c r="H213" s="19" t="s">
        <v>19</v>
      </c>
      <c r="I213" s="19" t="s">
        <v>19</v>
      </c>
      <c r="J213" s="19" t="s">
        <v>19</v>
      </c>
      <c r="K213" s="19" t="s">
        <v>19</v>
      </c>
      <c r="L213" s="19" t="s">
        <v>19</v>
      </c>
      <c r="M213" s="19" t="s">
        <v>19</v>
      </c>
      <c r="N213" s="19" t="s">
        <v>19</v>
      </c>
      <c r="O213" s="19" t="s">
        <v>19</v>
      </c>
      <c r="P213" s="19" t="s">
        <v>19</v>
      </c>
      <c r="Q213" s="19" t="s">
        <v>19</v>
      </c>
      <c r="R213" s="19" t="s">
        <v>19</v>
      </c>
      <c r="S213" s="19" t="s">
        <v>19</v>
      </c>
      <c r="T213" s="19" t="s">
        <v>19</v>
      </c>
      <c r="U213" s="19" t="s">
        <v>19</v>
      </c>
      <c r="V213" s="19" t="s">
        <v>19</v>
      </c>
      <c r="W213" s="19" t="s">
        <v>19</v>
      </c>
      <c r="X213" s="19" t="s">
        <v>19</v>
      </c>
      <c r="Y213" s="19" t="s">
        <v>19</v>
      </c>
      <c r="Z213" s="19" t="s">
        <v>19</v>
      </c>
      <c r="AA213" s="19" t="s">
        <v>19</v>
      </c>
      <c r="AB213" s="19" t="s">
        <v>19</v>
      </c>
      <c r="AC213" s="19" t="s">
        <v>19</v>
      </c>
      <c r="AD213" s="19" t="s">
        <v>19</v>
      </c>
      <c r="AE213" s="19" t="s">
        <v>19</v>
      </c>
      <c r="AF213" s="19" t="s">
        <v>19</v>
      </c>
      <c r="AG213" s="19" t="s">
        <v>19</v>
      </c>
      <c r="AH213" s="19" t="s">
        <v>19</v>
      </c>
      <c r="AI213" s="19" t="s">
        <v>19</v>
      </c>
    </row>
    <row r="214" spans="1:35" x14ac:dyDescent="0.25">
      <c r="A214" s="24" t="s">
        <v>236</v>
      </c>
      <c r="B214" s="19">
        <v>0</v>
      </c>
      <c r="C214" s="19">
        <v>0.13</v>
      </c>
      <c r="D214" s="19">
        <v>0.45</v>
      </c>
      <c r="E214" s="19">
        <v>0.65</v>
      </c>
      <c r="F214" s="19">
        <v>1</v>
      </c>
      <c r="G214" s="19">
        <v>1.4</v>
      </c>
      <c r="H214" s="19">
        <v>0</v>
      </c>
      <c r="I214" s="19">
        <v>0.03</v>
      </c>
      <c r="J214" s="19">
        <v>0</v>
      </c>
      <c r="K214" s="19">
        <v>0.04</v>
      </c>
      <c r="L214" s="19">
        <v>0</v>
      </c>
      <c r="M214" s="19">
        <v>0.3</v>
      </c>
      <c r="N214" s="19" t="s">
        <v>19</v>
      </c>
      <c r="O214" s="19" t="s">
        <v>19</v>
      </c>
      <c r="P214" s="19">
        <v>0</v>
      </c>
      <c r="Q214" s="19">
        <v>0.3</v>
      </c>
      <c r="R214" s="19" t="s">
        <v>19</v>
      </c>
      <c r="S214" s="19" t="s">
        <v>19</v>
      </c>
      <c r="T214" s="19">
        <v>0.02</v>
      </c>
      <c r="U214" s="19">
        <v>0.05</v>
      </c>
      <c r="V214" s="19">
        <v>1.4999999999999999E-2</v>
      </c>
      <c r="W214" s="19">
        <v>3.5000000000000003E-2</v>
      </c>
      <c r="X214" s="19" t="s">
        <v>19</v>
      </c>
      <c r="Y214" s="19" t="s">
        <v>19</v>
      </c>
      <c r="Z214" s="19" t="s">
        <v>19</v>
      </c>
      <c r="AA214" s="19" t="s">
        <v>19</v>
      </c>
      <c r="AB214" s="19" t="s">
        <v>19</v>
      </c>
      <c r="AC214" s="19" t="s">
        <v>19</v>
      </c>
      <c r="AD214" s="19" t="s">
        <v>19</v>
      </c>
      <c r="AE214" s="19" t="s">
        <v>19</v>
      </c>
      <c r="AF214" s="19" t="s">
        <v>19</v>
      </c>
      <c r="AG214" s="19" t="s">
        <v>19</v>
      </c>
      <c r="AH214" s="19" t="s">
        <v>19</v>
      </c>
      <c r="AI214" s="19" t="s">
        <v>19</v>
      </c>
    </row>
    <row r="215" spans="1:35" x14ac:dyDescent="0.25">
      <c r="A215" s="25" t="s">
        <v>237</v>
      </c>
      <c r="B215" s="19">
        <v>0.14000000000000001</v>
      </c>
      <c r="C215" s="19">
        <v>0.23</v>
      </c>
      <c r="D215" s="19">
        <v>0.6</v>
      </c>
      <c r="E215" s="19">
        <v>0.9</v>
      </c>
      <c r="F215" s="19">
        <v>1.2</v>
      </c>
      <c r="G215" s="19">
        <v>1.6</v>
      </c>
      <c r="H215" s="19">
        <v>0</v>
      </c>
      <c r="I215" s="19">
        <v>0.04</v>
      </c>
      <c r="J215" s="19">
        <v>0</v>
      </c>
      <c r="K215" s="19">
        <v>4.4999999999999998E-2</v>
      </c>
      <c r="L215" s="19">
        <v>0</v>
      </c>
      <c r="M215" s="19">
        <v>0.3</v>
      </c>
      <c r="N215" s="19">
        <v>0</v>
      </c>
      <c r="O215" s="19">
        <v>0.3</v>
      </c>
      <c r="P215" s="19">
        <v>0</v>
      </c>
      <c r="Q215" s="19">
        <v>0.3</v>
      </c>
      <c r="R215" s="19" t="s">
        <v>19</v>
      </c>
      <c r="S215" s="19" t="s">
        <v>19</v>
      </c>
      <c r="T215" s="19" t="s">
        <v>19</v>
      </c>
      <c r="U215" s="19" t="s">
        <v>19</v>
      </c>
      <c r="V215" s="19" t="s">
        <v>19</v>
      </c>
      <c r="W215" s="19" t="s">
        <v>19</v>
      </c>
      <c r="X215" s="19" t="s">
        <v>19</v>
      </c>
      <c r="Y215" s="19" t="s">
        <v>19</v>
      </c>
      <c r="Z215" s="19" t="s">
        <v>19</v>
      </c>
      <c r="AA215" s="19" t="s">
        <v>19</v>
      </c>
      <c r="AB215" s="19" t="s">
        <v>19</v>
      </c>
      <c r="AC215" s="19" t="s">
        <v>19</v>
      </c>
      <c r="AD215" s="19" t="s">
        <v>19</v>
      </c>
      <c r="AE215" s="19" t="s">
        <v>19</v>
      </c>
      <c r="AF215" s="19" t="s">
        <v>19</v>
      </c>
      <c r="AG215" s="19" t="s">
        <v>19</v>
      </c>
      <c r="AH215" s="19" t="s">
        <v>19</v>
      </c>
      <c r="AI215" s="19" t="s">
        <v>19</v>
      </c>
    </row>
    <row r="216" spans="1:35" x14ac:dyDescent="0.25">
      <c r="A216" s="25" t="s">
        <v>238</v>
      </c>
      <c r="B216" s="19">
        <v>0.28000000000000003</v>
      </c>
      <c r="C216" s="19">
        <v>0.37</v>
      </c>
      <c r="D216" s="19">
        <v>0</v>
      </c>
      <c r="E216" s="19">
        <v>0.17</v>
      </c>
      <c r="F216" s="19">
        <v>1.3</v>
      </c>
      <c r="G216" s="19">
        <v>1.75</v>
      </c>
      <c r="H216" s="19">
        <v>0</v>
      </c>
      <c r="I216" s="19">
        <v>4.4999999999999998E-2</v>
      </c>
      <c r="J216" s="19">
        <v>0</v>
      </c>
      <c r="K216" s="19">
        <v>0.05</v>
      </c>
      <c r="L216" s="19">
        <v>0</v>
      </c>
      <c r="M216" s="19">
        <v>0.3</v>
      </c>
      <c r="N216" s="19">
        <v>0</v>
      </c>
      <c r="O216" s="19">
        <v>0.3</v>
      </c>
      <c r="P216" s="19">
        <v>0</v>
      </c>
      <c r="Q216" s="19">
        <v>0.3</v>
      </c>
      <c r="R216" s="19" t="s">
        <v>19</v>
      </c>
      <c r="S216" s="19" t="s">
        <v>19</v>
      </c>
      <c r="T216" s="19">
        <v>1E-3</v>
      </c>
      <c r="U216" s="19">
        <v>1.4999999999999999E-2</v>
      </c>
      <c r="V216" s="19" t="s">
        <v>19</v>
      </c>
      <c r="W216" s="19" t="s">
        <v>19</v>
      </c>
      <c r="X216" s="19" t="s">
        <v>19</v>
      </c>
      <c r="Y216" s="19" t="s">
        <v>19</v>
      </c>
      <c r="Z216" s="19" t="s">
        <v>19</v>
      </c>
      <c r="AA216" s="19" t="s">
        <v>19</v>
      </c>
      <c r="AB216" s="19" t="s">
        <v>19</v>
      </c>
      <c r="AC216" s="19" t="s">
        <v>19</v>
      </c>
      <c r="AD216" s="19" t="s">
        <v>19</v>
      </c>
      <c r="AE216" s="19" t="s">
        <v>19</v>
      </c>
      <c r="AF216" s="19" t="s">
        <v>19</v>
      </c>
      <c r="AG216" s="19" t="s">
        <v>19</v>
      </c>
      <c r="AH216" s="19" t="s">
        <v>19</v>
      </c>
      <c r="AI216" s="19" t="s">
        <v>19</v>
      </c>
    </row>
    <row r="217" spans="1:35" x14ac:dyDescent="0.25">
      <c r="A217" s="25" t="s">
        <v>239</v>
      </c>
      <c r="B217" s="19">
        <v>0.3</v>
      </c>
      <c r="C217" s="19">
        <v>0.37</v>
      </c>
      <c r="D217" s="19">
        <v>0.6</v>
      </c>
      <c r="E217" s="19">
        <v>0.9</v>
      </c>
      <c r="F217" s="19">
        <v>0.8</v>
      </c>
      <c r="G217" s="19">
        <v>1.2</v>
      </c>
      <c r="H217" s="19">
        <v>0</v>
      </c>
      <c r="I217" s="19">
        <v>0.04</v>
      </c>
      <c r="J217" s="19">
        <v>0</v>
      </c>
      <c r="K217" s="19">
        <v>4.4999999999999998E-2</v>
      </c>
      <c r="L217" s="19">
        <v>0</v>
      </c>
      <c r="M217" s="19">
        <v>0.3</v>
      </c>
      <c r="N217" s="19">
        <v>0</v>
      </c>
      <c r="O217" s="19">
        <v>0.3</v>
      </c>
      <c r="P217" s="19">
        <v>0</v>
      </c>
      <c r="Q217" s="19">
        <v>0.3</v>
      </c>
      <c r="R217" s="19" t="s">
        <v>19</v>
      </c>
      <c r="S217" s="19" t="s">
        <v>19</v>
      </c>
      <c r="T217" s="19" t="s">
        <v>19</v>
      </c>
      <c r="U217" s="19" t="s">
        <v>19</v>
      </c>
      <c r="V217" s="19" t="s">
        <v>19</v>
      </c>
      <c r="W217" s="19" t="s">
        <v>19</v>
      </c>
      <c r="X217" s="19" t="s">
        <v>19</v>
      </c>
      <c r="Y217" s="19" t="s">
        <v>19</v>
      </c>
      <c r="Z217" s="19" t="s">
        <v>19</v>
      </c>
      <c r="AA217" s="19" t="s">
        <v>19</v>
      </c>
      <c r="AB217" s="19" t="s">
        <v>19</v>
      </c>
      <c r="AC217" s="19" t="s">
        <v>19</v>
      </c>
      <c r="AD217" s="19" t="s">
        <v>19</v>
      </c>
      <c r="AE217" s="19" t="s">
        <v>19</v>
      </c>
      <c r="AF217" s="19" t="s">
        <v>19</v>
      </c>
      <c r="AG217" s="19" t="s">
        <v>19</v>
      </c>
      <c r="AH217" s="19" t="s">
        <v>19</v>
      </c>
      <c r="AI217" s="19" t="s">
        <v>19</v>
      </c>
    </row>
    <row r="218" spans="1:35" x14ac:dyDescent="0.25">
      <c r="A218" s="25" t="s">
        <v>240</v>
      </c>
      <c r="B218" s="19">
        <v>0.2</v>
      </c>
      <c r="C218" s="19">
        <v>0.28999999999999998</v>
      </c>
      <c r="D218" s="19">
        <v>0.6</v>
      </c>
      <c r="E218" s="19">
        <v>0.9</v>
      </c>
      <c r="F218" s="19">
        <v>1.2</v>
      </c>
      <c r="G218" s="19">
        <v>1.6</v>
      </c>
      <c r="H218" s="19">
        <v>0</v>
      </c>
      <c r="I218" s="19">
        <v>0.04</v>
      </c>
      <c r="J218" s="19">
        <v>0</v>
      </c>
      <c r="K218" s="19">
        <v>4.4999999999999998E-2</v>
      </c>
      <c r="L218" s="19">
        <v>0</v>
      </c>
      <c r="M218" s="19">
        <v>0.3</v>
      </c>
      <c r="N218" s="19">
        <v>0</v>
      </c>
      <c r="O218" s="19">
        <v>0.3</v>
      </c>
      <c r="P218" s="19">
        <v>0</v>
      </c>
      <c r="Q218" s="19">
        <v>0.3</v>
      </c>
      <c r="R218" s="19" t="s">
        <v>19</v>
      </c>
      <c r="S218" s="19" t="s">
        <v>19</v>
      </c>
      <c r="T218" s="19" t="s">
        <v>19</v>
      </c>
      <c r="U218" s="19" t="s">
        <v>19</v>
      </c>
      <c r="V218" s="19" t="s">
        <v>19</v>
      </c>
      <c r="W218" s="19" t="s">
        <v>19</v>
      </c>
      <c r="X218" s="19" t="s">
        <v>19</v>
      </c>
      <c r="Y218" s="19" t="s">
        <v>19</v>
      </c>
      <c r="Z218" s="19" t="s">
        <v>19</v>
      </c>
      <c r="AA218" s="19" t="s">
        <v>19</v>
      </c>
      <c r="AB218" s="19" t="s">
        <v>19</v>
      </c>
      <c r="AC218" s="19" t="s">
        <v>19</v>
      </c>
      <c r="AD218" s="19" t="s">
        <v>19</v>
      </c>
      <c r="AE218" s="19" t="s">
        <v>19</v>
      </c>
      <c r="AF218" s="19" t="s">
        <v>19</v>
      </c>
      <c r="AG218" s="19" t="s">
        <v>19</v>
      </c>
      <c r="AH218" s="19" t="s">
        <v>19</v>
      </c>
      <c r="AI218" s="19" t="s">
        <v>19</v>
      </c>
    </row>
    <row r="219" spans="1:35" x14ac:dyDescent="0.25">
      <c r="A219" s="25" t="s">
        <v>241</v>
      </c>
      <c r="B219" s="19">
        <v>0.19</v>
      </c>
      <c r="C219" s="19">
        <v>0.26</v>
      </c>
      <c r="D219" s="19">
        <v>0.4</v>
      </c>
      <c r="E219" s="19">
        <v>0.7</v>
      </c>
      <c r="F219" s="19">
        <v>1.5</v>
      </c>
      <c r="G219" s="19">
        <v>1.9</v>
      </c>
      <c r="H219" s="19">
        <v>0</v>
      </c>
      <c r="I219" s="19">
        <v>4.4999999999999998E-2</v>
      </c>
      <c r="J219" s="19">
        <v>0</v>
      </c>
      <c r="K219" s="19">
        <v>4.4999999999999998E-2</v>
      </c>
      <c r="L219" s="19">
        <v>0.9</v>
      </c>
      <c r="M219" s="19">
        <v>1.2</v>
      </c>
      <c r="N219" s="19">
        <v>0</v>
      </c>
      <c r="O219" s="19">
        <v>0.3</v>
      </c>
      <c r="P219" s="19">
        <v>0</v>
      </c>
      <c r="Q219" s="19">
        <v>0.3</v>
      </c>
      <c r="R219" s="19" t="s">
        <v>19</v>
      </c>
      <c r="S219" s="19" t="s">
        <v>19</v>
      </c>
      <c r="T219" s="19" t="s">
        <v>19</v>
      </c>
      <c r="U219" s="19" t="s">
        <v>19</v>
      </c>
      <c r="V219" s="19" t="s">
        <v>19</v>
      </c>
      <c r="W219" s="19" t="s">
        <v>19</v>
      </c>
      <c r="X219" s="19" t="s">
        <v>19</v>
      </c>
      <c r="Y219" s="19" t="s">
        <v>19</v>
      </c>
      <c r="Z219" s="19" t="s">
        <v>19</v>
      </c>
      <c r="AA219" s="19" t="s">
        <v>19</v>
      </c>
      <c r="AB219" s="19" t="s">
        <v>19</v>
      </c>
      <c r="AC219" s="19" t="s">
        <v>19</v>
      </c>
      <c r="AD219" s="19" t="s">
        <v>19</v>
      </c>
      <c r="AE219" s="19" t="s">
        <v>19</v>
      </c>
      <c r="AF219" s="19" t="s">
        <v>19</v>
      </c>
      <c r="AG219" s="19" t="s">
        <v>19</v>
      </c>
      <c r="AH219" s="19" t="s">
        <v>19</v>
      </c>
      <c r="AI219" s="19" t="s">
        <v>19</v>
      </c>
    </row>
    <row r="220" spans="1:35" x14ac:dyDescent="0.25">
      <c r="A220" s="25" t="s">
        <v>242</v>
      </c>
      <c r="B220" s="19">
        <v>0.74</v>
      </c>
      <c r="C220" s="19">
        <v>0.82</v>
      </c>
      <c r="D220" s="19">
        <v>0.6</v>
      </c>
      <c r="E220" s="19">
        <v>1.1000000000000001</v>
      </c>
      <c r="F220" s="19">
        <v>0.5</v>
      </c>
      <c r="G220" s="19">
        <v>0.9</v>
      </c>
      <c r="H220" s="19">
        <v>0</v>
      </c>
      <c r="I220" s="19">
        <v>0.04</v>
      </c>
      <c r="J220" s="19">
        <v>0</v>
      </c>
      <c r="K220" s="19">
        <v>4.4999999999999998E-2</v>
      </c>
      <c r="L220" s="19">
        <v>0</v>
      </c>
      <c r="M220" s="19">
        <v>0.3</v>
      </c>
      <c r="N220" s="19">
        <v>0</v>
      </c>
      <c r="O220" s="19">
        <v>0.3</v>
      </c>
      <c r="P220" s="19">
        <v>0</v>
      </c>
      <c r="Q220" s="19">
        <v>0.3</v>
      </c>
      <c r="R220" s="19" t="s">
        <v>19</v>
      </c>
      <c r="S220" s="19" t="s">
        <v>19</v>
      </c>
      <c r="T220" s="19" t="s">
        <v>19</v>
      </c>
      <c r="U220" s="19" t="s">
        <v>19</v>
      </c>
      <c r="V220" s="19">
        <v>1.4999999999999999E-2</v>
      </c>
      <c r="W220" s="19">
        <v>4.0000000000000001E-3</v>
      </c>
      <c r="X220" s="19" t="s">
        <v>19</v>
      </c>
      <c r="Y220" s="19" t="s">
        <v>19</v>
      </c>
      <c r="Z220" s="19" t="s">
        <v>19</v>
      </c>
      <c r="AA220" s="19" t="s">
        <v>19</v>
      </c>
      <c r="AB220" s="19" t="s">
        <v>19</v>
      </c>
      <c r="AC220" s="19" t="s">
        <v>19</v>
      </c>
      <c r="AD220" s="19" t="s">
        <v>19</v>
      </c>
      <c r="AE220" s="19" t="s">
        <v>19</v>
      </c>
      <c r="AF220" s="19" t="s">
        <v>19</v>
      </c>
      <c r="AG220" s="19" t="s">
        <v>19</v>
      </c>
      <c r="AH220" s="19" t="s">
        <v>19</v>
      </c>
      <c r="AI220" s="19" t="s">
        <v>19</v>
      </c>
    </row>
    <row r="221" spans="1:35" x14ac:dyDescent="0.25">
      <c r="A221" s="25" t="s">
        <v>243</v>
      </c>
      <c r="B221" s="19">
        <v>0.19</v>
      </c>
      <c r="C221" s="19">
        <v>0.26</v>
      </c>
      <c r="D221" s="19">
        <v>0.4</v>
      </c>
      <c r="E221" s="19">
        <v>0.7</v>
      </c>
      <c r="F221" s="19">
        <v>1.4</v>
      </c>
      <c r="G221" s="19">
        <v>1.7</v>
      </c>
      <c r="H221" s="19">
        <v>0</v>
      </c>
      <c r="I221" s="19">
        <v>4.4999999999999998E-2</v>
      </c>
      <c r="J221" s="19">
        <v>0</v>
      </c>
      <c r="K221" s="19">
        <v>4.4999999999999998E-2</v>
      </c>
      <c r="L221" s="19">
        <v>0.35</v>
      </c>
      <c r="M221" s="19">
        <v>1.7</v>
      </c>
      <c r="N221" s="19">
        <v>0</v>
      </c>
      <c r="O221" s="19">
        <v>0.3</v>
      </c>
      <c r="P221" s="19">
        <v>0</v>
      </c>
      <c r="Q221" s="19">
        <v>0.3</v>
      </c>
      <c r="R221" s="19" t="s">
        <v>19</v>
      </c>
      <c r="S221" s="19" t="s">
        <v>19</v>
      </c>
      <c r="T221" s="19">
        <v>1.4999999999999999E-2</v>
      </c>
      <c r="U221" s="19">
        <v>0.05</v>
      </c>
      <c r="V221" s="19">
        <v>0.02</v>
      </c>
      <c r="W221" s="19">
        <v>0.08</v>
      </c>
      <c r="X221" s="19" t="s">
        <v>19</v>
      </c>
      <c r="Y221" s="19" t="s">
        <v>19</v>
      </c>
      <c r="Z221" s="19" t="s">
        <v>19</v>
      </c>
      <c r="AA221" s="19" t="s">
        <v>19</v>
      </c>
      <c r="AB221" s="19" t="s">
        <v>19</v>
      </c>
      <c r="AC221" s="19" t="s">
        <v>19</v>
      </c>
      <c r="AD221" s="19" t="s">
        <v>19</v>
      </c>
      <c r="AE221" s="19" t="s">
        <v>19</v>
      </c>
      <c r="AF221" s="19" t="s">
        <v>19</v>
      </c>
      <c r="AG221" s="19" t="s">
        <v>19</v>
      </c>
      <c r="AH221" s="19" t="s">
        <v>19</v>
      </c>
      <c r="AI221" s="19" t="s">
        <v>19</v>
      </c>
    </row>
    <row r="222" spans="1:35" x14ac:dyDescent="0.25">
      <c r="A222" s="25" t="s">
        <v>244</v>
      </c>
      <c r="B222" s="19">
        <v>0.19</v>
      </c>
      <c r="C222" s="19">
        <v>0.26</v>
      </c>
      <c r="D222" s="19">
        <v>0.4</v>
      </c>
      <c r="E222" s="19">
        <v>0.7</v>
      </c>
      <c r="F222" s="19">
        <v>1.4</v>
      </c>
      <c r="G222" s="19">
        <v>1.7</v>
      </c>
      <c r="H222" s="19">
        <v>0</v>
      </c>
      <c r="I222" s="19">
        <v>0.04</v>
      </c>
      <c r="J222" s="19">
        <v>0</v>
      </c>
      <c r="K222" s="19">
        <v>0.04</v>
      </c>
      <c r="L222" s="19">
        <v>1.5</v>
      </c>
      <c r="M222" s="19">
        <v>2.1</v>
      </c>
      <c r="N222" s="19">
        <v>0</v>
      </c>
      <c r="O222" s="19">
        <v>0.3</v>
      </c>
      <c r="P222" s="19">
        <v>0</v>
      </c>
      <c r="Q222" s="19">
        <v>0.3</v>
      </c>
      <c r="R222" s="19" t="s">
        <v>19</v>
      </c>
      <c r="S222" s="19" t="s">
        <v>19</v>
      </c>
      <c r="T222" s="19">
        <v>0.02</v>
      </c>
      <c r="U222" s="19">
        <v>7.0000000000000007E-2</v>
      </c>
      <c r="V222" s="19">
        <v>5.0000000000000001E-3</v>
      </c>
      <c r="W222" s="19">
        <v>0.03</v>
      </c>
      <c r="X222" s="19" t="s">
        <v>19</v>
      </c>
      <c r="Y222" s="19" t="s">
        <v>19</v>
      </c>
      <c r="Z222" s="19" t="s">
        <v>19</v>
      </c>
      <c r="AA222" s="19" t="s">
        <v>19</v>
      </c>
      <c r="AB222" s="19" t="s">
        <v>19</v>
      </c>
      <c r="AC222" s="19" t="s">
        <v>19</v>
      </c>
      <c r="AD222" s="19" t="s">
        <v>19</v>
      </c>
      <c r="AE222" s="19" t="s">
        <v>19</v>
      </c>
      <c r="AF222" s="19" t="s">
        <v>19</v>
      </c>
      <c r="AG222" s="19" t="s">
        <v>19</v>
      </c>
      <c r="AH222" s="19" t="s">
        <v>19</v>
      </c>
      <c r="AI222" s="19" t="s">
        <v>19</v>
      </c>
    </row>
    <row r="223" spans="1:35" x14ac:dyDescent="0.25">
      <c r="A223" s="25" t="s">
        <v>245</v>
      </c>
      <c r="B223" s="19">
        <v>0.19</v>
      </c>
      <c r="C223" s="19">
        <v>0.26</v>
      </c>
      <c r="D223" s="19">
        <v>0.4</v>
      </c>
      <c r="E223" s="19">
        <v>0.7</v>
      </c>
      <c r="F223" s="19">
        <v>1.5</v>
      </c>
      <c r="G223" s="19">
        <v>1.9</v>
      </c>
      <c r="H223" s="19">
        <v>0</v>
      </c>
      <c r="I223" s="19">
        <v>0.04</v>
      </c>
      <c r="J223" s="19">
        <v>0</v>
      </c>
      <c r="K223" s="19">
        <v>0.04</v>
      </c>
      <c r="L223" s="19">
        <v>1.5</v>
      </c>
      <c r="M223" s="19">
        <v>1.9</v>
      </c>
      <c r="N223" s="19">
        <v>0</v>
      </c>
      <c r="O223" s="19">
        <v>0.3</v>
      </c>
      <c r="P223" s="19">
        <v>0</v>
      </c>
      <c r="Q223" s="19">
        <v>0.3</v>
      </c>
      <c r="R223" s="19" t="s">
        <v>19</v>
      </c>
      <c r="S223" s="19" t="s">
        <v>19</v>
      </c>
      <c r="T223" s="19">
        <v>1.4999999999999999E-2</v>
      </c>
      <c r="U223" s="19">
        <v>0.05</v>
      </c>
      <c r="V223" s="19">
        <v>0.02</v>
      </c>
      <c r="W223" s="19">
        <v>0.08</v>
      </c>
      <c r="X223" s="19" t="s">
        <v>19</v>
      </c>
      <c r="Y223" s="19" t="s">
        <v>19</v>
      </c>
      <c r="Z223" s="19" t="s">
        <v>19</v>
      </c>
      <c r="AA223" s="19" t="s">
        <v>19</v>
      </c>
      <c r="AB223" s="19" t="s">
        <v>19</v>
      </c>
      <c r="AC223" s="19" t="s">
        <v>19</v>
      </c>
      <c r="AD223" s="19" t="s">
        <v>19</v>
      </c>
      <c r="AE223" s="19" t="s">
        <v>19</v>
      </c>
      <c r="AF223" s="19" t="s">
        <v>19</v>
      </c>
      <c r="AG223" s="19" t="s">
        <v>19</v>
      </c>
      <c r="AH223" s="19" t="s">
        <v>19</v>
      </c>
      <c r="AI223" s="19" t="s">
        <v>19</v>
      </c>
    </row>
    <row r="224" spans="1:35" x14ac:dyDescent="0.25">
      <c r="A224" s="25" t="s">
        <v>246</v>
      </c>
      <c r="B224" s="19">
        <v>0.16</v>
      </c>
      <c r="C224" s="19">
        <v>0.26</v>
      </c>
      <c r="D224" s="19">
        <v>0.75</v>
      </c>
      <c r="E224" s="19">
        <v>1.55</v>
      </c>
      <c r="F224" s="19">
        <v>1.4</v>
      </c>
      <c r="G224" s="19">
        <v>1.8</v>
      </c>
      <c r="H224" s="19">
        <v>0</v>
      </c>
      <c r="I224" s="19">
        <v>0.04</v>
      </c>
      <c r="J224" s="19">
        <v>0</v>
      </c>
      <c r="K224" s="19">
        <v>0.04</v>
      </c>
      <c r="L224" s="19">
        <v>1.4</v>
      </c>
      <c r="M224" s="19">
        <v>1.8</v>
      </c>
      <c r="N224" s="19">
        <v>0</v>
      </c>
      <c r="O224" s="19">
        <v>0.3</v>
      </c>
      <c r="P224" s="19">
        <v>0</v>
      </c>
      <c r="Q224" s="19">
        <v>0.3</v>
      </c>
      <c r="R224" s="19" t="s">
        <v>19</v>
      </c>
      <c r="S224" s="19" t="s">
        <v>19</v>
      </c>
      <c r="T224" s="19">
        <v>1.4999999999999999E-2</v>
      </c>
      <c r="U224" s="19">
        <v>0.05</v>
      </c>
      <c r="V224" s="19">
        <v>0.02</v>
      </c>
      <c r="W224" s="19">
        <v>0.08</v>
      </c>
      <c r="X224" s="19" t="s">
        <v>19</v>
      </c>
      <c r="Y224" s="19" t="s">
        <v>19</v>
      </c>
      <c r="Z224" s="19" t="s">
        <v>19</v>
      </c>
      <c r="AA224" s="19" t="s">
        <v>19</v>
      </c>
      <c r="AB224" s="19" t="s">
        <v>19</v>
      </c>
      <c r="AC224" s="19" t="s">
        <v>19</v>
      </c>
      <c r="AD224" s="19" t="s">
        <v>19</v>
      </c>
      <c r="AE224" s="19" t="s">
        <v>19</v>
      </c>
      <c r="AF224" s="19" t="s">
        <v>19</v>
      </c>
      <c r="AG224" s="19" t="s">
        <v>19</v>
      </c>
      <c r="AH224" s="19" t="s">
        <v>19</v>
      </c>
      <c r="AI224" s="19" t="s">
        <v>19</v>
      </c>
    </row>
  </sheetData>
  <mergeCells count="54">
    <mergeCell ref="AF1:AG1"/>
    <mergeCell ref="AF2:AG2"/>
    <mergeCell ref="AH1:AI1"/>
    <mergeCell ref="AH2:AI2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Z2:AA2"/>
    <mergeCell ref="AB2:AC2"/>
    <mergeCell ref="AD2:AE2"/>
    <mergeCell ref="V1:W1"/>
    <mergeCell ref="X1:Y1"/>
    <mergeCell ref="Z1:AA1"/>
    <mergeCell ref="AB1:AC1"/>
    <mergeCell ref="AD1:AE1"/>
    <mergeCell ref="AB4:AC4"/>
    <mergeCell ref="AD4:AE4"/>
    <mergeCell ref="AF4:AG4"/>
    <mergeCell ref="AH4:AI4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H4:I4"/>
    <mergeCell ref="J4:K4"/>
    <mergeCell ref="A6:AG6"/>
    <mergeCell ref="A3:A5"/>
    <mergeCell ref="B4:C4"/>
    <mergeCell ref="D4:E4"/>
    <mergeCell ref="F4:G4"/>
    <mergeCell ref="L4:M4"/>
    <mergeCell ref="N4:O4"/>
    <mergeCell ref="P4:Q4"/>
    <mergeCell ref="R4:S4"/>
    <mergeCell ref="T4:U4"/>
    <mergeCell ref="V4:W4"/>
    <mergeCell ref="B3:AG3"/>
    <mergeCell ref="X4:Y4"/>
    <mergeCell ref="Z4:AA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4"/>
  <sheetViews>
    <sheetView topLeftCell="T1" zoomScale="85" zoomScaleNormal="85" workbookViewId="0">
      <pane ySplit="6" topLeftCell="A208" activePane="bottomLeft" state="frozen"/>
      <selection pane="bottomLeft" activeCell="AN217" sqref="AN217:AN218"/>
    </sheetView>
  </sheetViews>
  <sheetFormatPr defaultRowHeight="15" x14ac:dyDescent="0.25"/>
  <cols>
    <col min="1" max="1" width="23.42578125" customWidth="1"/>
    <col min="21" max="21" width="7.5703125" bestFit="1" customWidth="1"/>
    <col min="40" max="40" width="24.5703125" bestFit="1" customWidth="1"/>
  </cols>
  <sheetData>
    <row r="1" spans="1:40" x14ac:dyDescent="0.25">
      <c r="B1" s="53" t="s">
        <v>100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40" x14ac:dyDescent="0.25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40" x14ac:dyDescent="0.25">
      <c r="B3" s="63" t="s">
        <v>95</v>
      </c>
      <c r="C3" s="61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3"/>
      <c r="U3" s="61"/>
      <c r="V3" s="64"/>
      <c r="W3" s="63"/>
      <c r="X3" s="61"/>
      <c r="Y3" s="64"/>
      <c r="Z3" s="63"/>
      <c r="AA3" s="61"/>
      <c r="AB3" s="64"/>
      <c r="AC3" s="63"/>
      <c r="AD3" s="61"/>
      <c r="AE3" s="64"/>
      <c r="AF3" s="63"/>
      <c r="AG3" s="61"/>
      <c r="AH3" s="64"/>
      <c r="AI3" s="63"/>
      <c r="AJ3" s="61"/>
      <c r="AK3" s="64"/>
    </row>
    <row r="4" spans="1:40" x14ac:dyDescent="0.25">
      <c r="B4" s="59" t="str">
        <f>"C="&amp;'Справочные данные'!B2&amp;"%"</f>
        <v>C=0,27%</v>
      </c>
      <c r="C4" s="60"/>
      <c r="D4" s="61"/>
      <c r="E4" s="62" t="str">
        <f>"Si="&amp;'Справочные данные'!D2&amp;"%"</f>
        <v>Si=0,61%</v>
      </c>
      <c r="F4" s="60"/>
      <c r="G4" s="61"/>
      <c r="H4" s="62" t="str">
        <f>"Mn="&amp;'Справочные данные'!F2&amp;"%"</f>
        <v>Mn=1,046%</v>
      </c>
      <c r="I4" s="60"/>
      <c r="J4" s="61"/>
      <c r="K4" s="62" t="str">
        <f>"Cr="&amp;'Справочные данные'!L2&amp;"%"</f>
        <v>Cr=0,06%</v>
      </c>
      <c r="L4" s="60"/>
      <c r="M4" s="61"/>
      <c r="N4" s="62" t="str">
        <f>"Ni="&amp;'Справочные данные'!N2&amp;"%"</f>
        <v>Ni=0,03%</v>
      </c>
      <c r="O4" s="60"/>
      <c r="P4" s="61"/>
      <c r="Q4" s="62" t="str">
        <f>"Cu="&amp;'Справочные данные'!P2&amp;"%"</f>
        <v>Cu=0%</v>
      </c>
      <c r="R4" s="60"/>
      <c r="S4" s="61"/>
      <c r="T4" s="62" t="str">
        <f>"V="&amp;'Справочные данные'!R2&amp;"%"</f>
        <v>V=0%</v>
      </c>
      <c r="U4" s="60"/>
      <c r="V4" s="61"/>
      <c r="W4" s="59" t="str">
        <f>"Al="&amp;'Справочные данные'!T2&amp;"%"</f>
        <v>Al=0%</v>
      </c>
      <c r="X4" s="60"/>
      <c r="Y4" s="61"/>
      <c r="Z4" s="59" t="str">
        <f>"Ti="&amp;'Справочные данные'!V2&amp;"%"</f>
        <v>Ti=0%</v>
      </c>
      <c r="AA4" s="60"/>
      <c r="AB4" s="61"/>
      <c r="AC4" s="59" t="str">
        <f>"Nb="&amp;'Справочные данные'!X2&amp;"%"</f>
        <v>Nb=0%</v>
      </c>
      <c r="AD4" s="60"/>
      <c r="AE4" s="61"/>
      <c r="AF4" s="59" t="str">
        <f>"Mo="&amp;'Справочные данные'!AF2&amp;"%"</f>
        <v>Mo=0%</v>
      </c>
      <c r="AG4" s="60"/>
      <c r="AH4" s="61"/>
      <c r="AI4" s="59" t="str">
        <f>"W="&amp;'Справочные данные'!AH2&amp;"%"</f>
        <v>W=0%</v>
      </c>
      <c r="AJ4" s="60"/>
      <c r="AK4" s="61"/>
    </row>
    <row r="5" spans="1:40" x14ac:dyDescent="0.25">
      <c r="B5" s="13" t="s">
        <v>98</v>
      </c>
      <c r="C5" s="15">
        <f>'Справочные данные'!B2</f>
        <v>0.27</v>
      </c>
      <c r="D5" s="10" t="s">
        <v>99</v>
      </c>
      <c r="E5" s="10" t="s">
        <v>98</v>
      </c>
      <c r="F5" s="10">
        <f>'Справочные данные'!D2</f>
        <v>0.61</v>
      </c>
      <c r="G5" s="10" t="s">
        <v>99</v>
      </c>
      <c r="H5" s="10" t="s">
        <v>98</v>
      </c>
      <c r="I5" s="10">
        <f>'Справочные данные'!F2</f>
        <v>1.046</v>
      </c>
      <c r="J5" s="10" t="s">
        <v>99</v>
      </c>
      <c r="K5" s="10" t="s">
        <v>98</v>
      </c>
      <c r="L5" s="10">
        <f>'Справочные данные'!L2</f>
        <v>0.06</v>
      </c>
      <c r="M5" s="10" t="s">
        <v>99</v>
      </c>
      <c r="N5" s="10" t="s">
        <v>98</v>
      </c>
      <c r="O5" s="10">
        <f>'Справочные данные'!N2</f>
        <v>0.03</v>
      </c>
      <c r="P5" s="10" t="s">
        <v>99</v>
      </c>
      <c r="Q5" s="10" t="s">
        <v>98</v>
      </c>
      <c r="R5" s="10">
        <f>'Справочные данные'!P2</f>
        <v>0</v>
      </c>
      <c r="S5" s="10" t="s">
        <v>99</v>
      </c>
      <c r="T5" s="13" t="s">
        <v>98</v>
      </c>
      <c r="U5" s="15">
        <f>'Справочные данные'!R2</f>
        <v>0</v>
      </c>
      <c r="V5" s="10" t="s">
        <v>99</v>
      </c>
      <c r="W5" s="13" t="s">
        <v>98</v>
      </c>
      <c r="X5" s="15">
        <f>'Справочные данные'!T2</f>
        <v>0</v>
      </c>
      <c r="Y5" s="10" t="s">
        <v>99</v>
      </c>
      <c r="Z5" s="13" t="s">
        <v>98</v>
      </c>
      <c r="AA5" s="15">
        <f>'Справочные данные'!V2</f>
        <v>0</v>
      </c>
      <c r="AB5" s="10" t="s">
        <v>99</v>
      </c>
      <c r="AC5" s="13" t="s">
        <v>98</v>
      </c>
      <c r="AD5" s="15">
        <f>'Справочные данные'!X2</f>
        <v>0</v>
      </c>
      <c r="AE5" s="10" t="s">
        <v>99</v>
      </c>
      <c r="AF5" s="13" t="s">
        <v>98</v>
      </c>
      <c r="AG5" s="15">
        <f>'Справочные данные'!AF2</f>
        <v>0</v>
      </c>
      <c r="AH5" s="10" t="s">
        <v>99</v>
      </c>
      <c r="AI5" s="13" t="s">
        <v>98</v>
      </c>
      <c r="AJ5" s="15">
        <f>'Справочные данные'!AH2</f>
        <v>0</v>
      </c>
      <c r="AK5" s="10" t="s">
        <v>99</v>
      </c>
    </row>
    <row r="6" spans="1:40" x14ac:dyDescent="0.25">
      <c r="B6" s="14">
        <v>0.02</v>
      </c>
      <c r="C6" s="16"/>
      <c r="D6" s="11">
        <v>0.02</v>
      </c>
      <c r="E6" s="12">
        <v>0.05</v>
      </c>
      <c r="F6" s="12"/>
      <c r="G6" s="12">
        <v>0.05</v>
      </c>
      <c r="H6" s="12">
        <v>0.1</v>
      </c>
      <c r="I6" s="12"/>
      <c r="J6" s="12">
        <v>0.1</v>
      </c>
      <c r="K6" s="12">
        <v>0.05</v>
      </c>
      <c r="L6" s="12"/>
      <c r="M6" s="12">
        <v>0.05</v>
      </c>
      <c r="N6" s="12">
        <v>0.05</v>
      </c>
      <c r="O6" s="12"/>
      <c r="P6" s="12">
        <v>0.05</v>
      </c>
      <c r="Q6" s="12">
        <v>0.05</v>
      </c>
      <c r="R6" s="12"/>
      <c r="S6" s="12">
        <v>0.05</v>
      </c>
      <c r="T6" s="14">
        <v>0.01</v>
      </c>
      <c r="U6" s="16"/>
      <c r="V6" s="11">
        <v>0.02</v>
      </c>
      <c r="W6" s="14">
        <v>5.0000000000000001E-3</v>
      </c>
      <c r="X6" s="16"/>
      <c r="Y6" s="11">
        <v>0.01</v>
      </c>
      <c r="Z6" s="14">
        <v>5.0000000000000001E-3</v>
      </c>
      <c r="AA6" s="16"/>
      <c r="AB6" s="11">
        <v>0.01</v>
      </c>
      <c r="AC6" s="14">
        <v>5.0000000000000001E-3</v>
      </c>
      <c r="AD6" s="16"/>
      <c r="AE6" s="11">
        <v>0.01</v>
      </c>
      <c r="AF6" s="14"/>
      <c r="AG6" s="16"/>
      <c r="AH6" s="11"/>
      <c r="AI6" s="14"/>
      <c r="AJ6" s="16"/>
      <c r="AK6" s="11"/>
    </row>
    <row r="7" spans="1:40" x14ac:dyDescent="0.25">
      <c r="A7" s="21" t="s">
        <v>18</v>
      </c>
      <c r="B7" s="17">
        <f>IF($C$5=0,0,IF(AND($C$5-$B$6&gt;='Справочные данные'!B7,$C$5-$B$6&lt;='Справочные данные'!C7),1,0))</f>
        <v>0</v>
      </c>
      <c r="C7" s="3">
        <f>IF($C$5=0,0,IF(AND($C$5&gt;='Справочные данные'!B7,'Справочные данные'!$B$2&lt;='Справочные данные'!C7),1,0))</f>
        <v>0</v>
      </c>
      <c r="D7" s="3">
        <f>IF($C$5=0,0,IF(AND($C$5+$D$6&gt;='Справочные данные'!B7,$C$5+$D$6&lt;='Справочные данные'!C7),1,0))</f>
        <v>0</v>
      </c>
      <c r="E7" s="4">
        <f>IF($F$5=0,0,IF(AND($F$5-$E$6&gt;='Справочные данные'!D7,$F$5-$E$6&lt;='Справочные данные'!E7),1,0))</f>
        <v>0</v>
      </c>
      <c r="F7" s="4">
        <f>IF($F$5=0,0,IF(AND($F$5&gt;='Справочные данные'!$D7,$F$5&lt;='Справочные данные'!E7),1,0))</f>
        <v>0</v>
      </c>
      <c r="G7" s="5">
        <f>IF($F$5=0,0,IF(AND($F$5+$G$6&gt;='Справочные данные'!D7,$F$5+$G$6&lt;='Справочные данные'!E7),1,0))</f>
        <v>0</v>
      </c>
      <c r="H7" s="4">
        <f>IF($I$5=0,0,IF(AND($I$5-$H$6&gt;='Справочные данные'!$F7,$I$5-$H$6&lt;='Справочные данные'!$G7),1,0))</f>
        <v>0</v>
      </c>
      <c r="I7" s="4">
        <f>IF($I$5=0,0,IF(AND($I$5&gt;='Справочные данные'!$F7,$I$5&lt;='Справочные данные'!$G7),1,0))</f>
        <v>0</v>
      </c>
      <c r="J7" s="5">
        <f>IF($I$5=0,0,IF(AND($I$5+$J$6&gt;='Справочные данные'!F7,$I$5+$J$6&lt;='Справочные данные'!G7),1,0))</f>
        <v>0</v>
      </c>
      <c r="K7" s="4">
        <f>IF($L$5=0,0,IF(AND($L$5-$K$6&gt;='Справочные данные'!$L7,$L$5-$K$6&lt;='Справочные данные'!$M7),1,0))</f>
        <v>1</v>
      </c>
      <c r="L7" s="4">
        <f>IF($L$5=0,0,IF(AND($L$5&gt;='Справочные данные'!$L7,$L$5&lt;='Справочные данные'!$M7),1,0))</f>
        <v>1</v>
      </c>
      <c r="M7" s="5">
        <f>IF($L$5=0,0,IF(AND($L$5+$M$6&gt;='Справочные данные'!L7,$L$5+$M$6&lt;='Справочные данные'!M7),1,0))</f>
        <v>1</v>
      </c>
      <c r="N7" s="4">
        <f>IF($O$5=0,0,IF(AND($O$5-N$6&gt;='Справочные данные'!$N7,$O$5-N$6&lt;='Справочные данные'!$O7),1,0))</f>
        <v>0</v>
      </c>
      <c r="O7" s="4">
        <f>IF($O$5=0,0,IF(AND($O$5&gt;='Справочные данные'!$N7,$O$5&lt;='Справочные данные'!$O7),1,0))</f>
        <v>1</v>
      </c>
      <c r="P7" s="5">
        <f>IF($O$5=0,0,IF(AND($O$5+P$6&gt;='Справочные данные'!$N7,$O$5+P$6&lt;='Справочные данные'!$O7),1,0))</f>
        <v>1</v>
      </c>
      <c r="Q7" s="4">
        <f>IF($R$5=0,0,IF(AND($R$5-Q$6&gt;='Справочные данные'!$P7,$R$5-Q$6&lt;='Справочные данные'!$Q7),1,0))</f>
        <v>0</v>
      </c>
      <c r="R7" s="4">
        <f>IF($R$5=0,0,IF(AND($R$5&gt;='Справочные данные'!$P7,$R$5&lt;='Справочные данные'!$Q7),1,0))</f>
        <v>0</v>
      </c>
      <c r="S7" s="5">
        <f>IF($R$5=0,0,IF(AND($R$5+S$6&gt;='Справочные данные'!$P7,$R$5+S$6&lt;='Справочные данные'!$Q7),1,0))</f>
        <v>0</v>
      </c>
      <c r="T7" s="4">
        <f>IF($U$5=0,0,IF(AND($U$5-T$6&gt;='Справочные данные'!$R7,$U$5-T$6&lt;='Справочные данные'!$S7),1,0))</f>
        <v>0</v>
      </c>
      <c r="U7" s="4">
        <f>IF($U$5=0,0,IF(AND($U$5&gt;='Справочные данные'!$R7,$U$5&lt;='Справочные данные'!$S7),1,0))</f>
        <v>0</v>
      </c>
      <c r="V7" s="5">
        <f>IF($U$5=0,0,IF(AND($U$5+V$6&gt;='Справочные данные'!$R7,$U$5+V$6&lt;='Справочные данные'!$S7),1,0))</f>
        <v>0</v>
      </c>
      <c r="W7" s="4">
        <f>IF($X$5=0,0,IF(AND($X$5-W$6&gt;='Справочные данные'!$T7,$X$5-W$6&lt;='Справочные данные'!$U7),1,0))</f>
        <v>0</v>
      </c>
      <c r="X7" s="4">
        <f>IF($X$5=0,0,IF(AND($X$5&gt;='Справочные данные'!$T7,$X$5&lt;='Справочные данные'!$U7),1,0))</f>
        <v>0</v>
      </c>
      <c r="Y7" s="5">
        <f>IF($X$5=0,0,IF(AND($X$5+Y$6&gt;='Справочные данные'!$T7,$X$5+Y$6&lt;='Справочные данные'!$U7),1,0))</f>
        <v>0</v>
      </c>
      <c r="Z7" s="4">
        <f>IF($AA$5=0,0,IF(AND($AA$5-Z$6&gt;='Справочные данные'!$V7,$AA$5-Z$6&lt;='Справочные данные'!$W7),1,0))</f>
        <v>0</v>
      </c>
      <c r="AA7" s="4">
        <f>IF($AA$5=0,0,IF(AND($AA$5&gt;='Справочные данные'!$V7,$AA$5&lt;='Справочные данные'!$W7),1,0))</f>
        <v>0</v>
      </c>
      <c r="AB7" s="5">
        <f>IF($AA$5=0,0,IF(AND($AA$5+AB$6&gt;='Справочные данные'!$V7,$AA$5+AB$6&lt;='Справочные данные'!$W7),1,0))</f>
        <v>0</v>
      </c>
      <c r="AC7" s="4">
        <f>IF($AD$5=0,0,IF(AND($AD$5-AC$6&gt;='Справочные данные'!$X7,$AD$5-AC$6&lt;='Справочные данные'!$Y7),1,0))</f>
        <v>0</v>
      </c>
      <c r="AD7" s="4">
        <f>IF($AD$5=0,0,IF(AND($AD$5&gt;='Справочные данные'!$X7,$AD$5&lt;='Справочные данные'!$Y7),1,0))</f>
        <v>0</v>
      </c>
      <c r="AE7" s="5">
        <f>IF($AD$5=0,0,IF(AND($AD$5+AE$6&gt;='Справочные данные'!$X7,$AD$5+AE$6&lt;='Справочные данные'!$Y7),1,0))</f>
        <v>0</v>
      </c>
      <c r="AF7" s="4">
        <f>IF($AG$5=0,0,IF(AND($AG$5-AF$6&gt;='Справочные данные'!$AF7,$AG$5-AF$6&lt;='Справочные данные'!$AG7),1,0))</f>
        <v>0</v>
      </c>
      <c r="AG7" s="4">
        <f>IF($AG$5=0,0,IF(AND($AG$5&gt;='Справочные данные'!$AF7,$AG$5&lt;='Справочные данные'!$AG7),1,0))</f>
        <v>0</v>
      </c>
      <c r="AH7" s="5">
        <f>IF($AG$5=0,0,IF(AND($AG$5+AH$6&gt;='Справочные данные'!$AF7,$AG$5+AH$6&lt;='Справочные данные'!$AG7),1,0))</f>
        <v>0</v>
      </c>
      <c r="AI7" s="4">
        <f>IF($AJ$5=0,0,IF(AND($AJ$5-AI$6&gt;='Справочные данные'!$AH7,$AJ$5-AI$6&lt;='Справочные данные'!$AI7),1,0))</f>
        <v>0</v>
      </c>
      <c r="AJ7" s="4">
        <f>IF($AJ$5=0,0,IF(AND($AJ$5&gt;='Справочные данные'!$AH7,$AJ$5&lt;='Справочные данные'!$AI7),1,0))</f>
        <v>0</v>
      </c>
      <c r="AK7" s="5">
        <f>IF($AJ$5=0,0,IF(AND($AJ$5+AK$6&gt;='Справочные данные'!$AH7,$AJ$5+AK$6&lt;='Справочные данные'!$AI7),1,0))</f>
        <v>0</v>
      </c>
      <c r="AL7">
        <f>SUM(B7:AK7)</f>
        <v>5</v>
      </c>
      <c r="AM7" t="str">
        <f>IF(AL7=LARGE($AL$7:$AL$224,1),"Внимание","-")</f>
        <v>-</v>
      </c>
      <c r="AN7" s="21" t="s">
        <v>18</v>
      </c>
    </row>
    <row r="8" spans="1:40" x14ac:dyDescent="0.25">
      <c r="A8" s="21" t="s">
        <v>20</v>
      </c>
      <c r="B8" s="17">
        <f>IF($C$5=0,0,IF(AND($C$5-$B$6&gt;='Справочные данные'!B8,$C$5-$B$6&lt;='Справочные данные'!C8),1,0))</f>
        <v>0</v>
      </c>
      <c r="C8" s="3">
        <f>IF($C$5=0,0,IF(AND($C$5&gt;='Справочные данные'!B8,'Справочные данные'!$B$2&lt;='Справочные данные'!C8),1,0))</f>
        <v>0</v>
      </c>
      <c r="D8" s="3">
        <f>IF($C$5=0,0,IF(AND($C$5+$D$6&gt;='Справочные данные'!B8,$C$5+$D$6&lt;='Справочные данные'!C8),1,0))</f>
        <v>0</v>
      </c>
      <c r="E8" s="4">
        <f>IF($F$5=0,0,IF(AND($F$5-$E$6&gt;='Справочные данные'!D8,$F$5-$E$6&lt;='Справочные данные'!E8),1,0))</f>
        <v>0</v>
      </c>
      <c r="F8" s="4">
        <f>IF($F$5=0,0,IF(AND($F$5&gt;='Справочные данные'!$D8,$F$5&lt;='Справочные данные'!E8),1,0))</f>
        <v>0</v>
      </c>
      <c r="G8" s="5">
        <f>IF($F$5=0,0,IF(AND($F$5+$G$6&gt;='Справочные данные'!D8,$F$5+$G$6&lt;='Справочные данные'!E8),1,0))</f>
        <v>0</v>
      </c>
      <c r="H8" s="4">
        <f>IF($I$5=0,0,IF(AND($I$5-$H$6&gt;='Справочные данные'!$F8,$I$5-$H$6&lt;='Справочные данные'!$G8),1,0))</f>
        <v>1</v>
      </c>
      <c r="I8" s="4">
        <f>IF($I$5=0,0,IF(AND($I$5&gt;='Справочные данные'!$F8,$I$5&lt;='Справочные данные'!$G8),1,0))</f>
        <v>1</v>
      </c>
      <c r="J8" s="5">
        <f>IF($I$5=0,0,IF(AND($I$5+$J$6&gt;='Справочные данные'!F8,$I$5+$J$6&lt;='Справочные данные'!G8),1,0))</f>
        <v>1</v>
      </c>
      <c r="K8" s="4">
        <f>IF($L$5=0,0,IF(AND($L$5-$K$6&gt;='Справочные данные'!$L8,$L$5-$K$6&lt;='Справочные данные'!$M8),1,0))</f>
        <v>1</v>
      </c>
      <c r="L8" s="4">
        <f>IF($L$5=0,0,IF(AND($L$5&gt;='Справочные данные'!$L8,$L$5&lt;='Справочные данные'!$M8),1,0))</f>
        <v>1</v>
      </c>
      <c r="M8" s="5">
        <f>IF($L$5=0,0,IF(AND($L$5+$M$6&gt;='Справочные данные'!L8,$L$5+$M$6&lt;='Справочные данные'!M8),1,0))</f>
        <v>1</v>
      </c>
      <c r="N8" s="4">
        <f>IF($O$5=0,0,IF(AND($O$5-N$6&gt;='Справочные данные'!$N8,$O$5-N$6&lt;='Справочные данные'!$O8),1,0))</f>
        <v>0</v>
      </c>
      <c r="O8" s="4">
        <f>IF($O$5=0,0,IF(AND($O$5&gt;='Справочные данные'!$N8,$O$5&lt;='Справочные данные'!$O8),1,0))</f>
        <v>1</v>
      </c>
      <c r="P8" s="5">
        <f>IF($O$5=0,0,IF(AND($O$5+P$6&gt;='Справочные данные'!$N8,$O$5+P$6&lt;='Справочные данные'!$O8),1,0))</f>
        <v>1</v>
      </c>
      <c r="Q8" s="4">
        <f>IF($R$5=0,0,IF(AND($R$5-Q$6&gt;='Справочные данные'!$P8,$R$5-Q$6&lt;='Справочные данные'!$Q8),1,0))</f>
        <v>0</v>
      </c>
      <c r="R8" s="4">
        <f>IF($R$5=0,0,IF(AND($R$5&gt;='Справочные данные'!$P8,$R$5&lt;='Справочные данные'!$Q8),1,0))</f>
        <v>0</v>
      </c>
      <c r="S8" s="5">
        <f>IF($R$5=0,0,IF(AND($R$5+S$6&gt;='Справочные данные'!$P8,$R$5+S$6&lt;='Справочные данные'!$Q8),1,0))</f>
        <v>0</v>
      </c>
      <c r="T8" s="4">
        <f>IF($U$5=0,0,IF(AND($U$5-T$6&gt;='Справочные данные'!$R8,$U$5-T$6&lt;='Справочные данные'!$S8),1,0))</f>
        <v>0</v>
      </c>
      <c r="U8" s="4">
        <f>IF($U$5=0,0,IF(AND($U$5&gt;='Справочные данные'!$R8,$U$5&lt;='Справочные данные'!$S8),1,0))</f>
        <v>0</v>
      </c>
      <c r="V8" s="5">
        <f>IF($U$5=0,0,IF(AND($U$5+V$6&gt;='Справочные данные'!$R8,$U$5+V$6&lt;='Справочные данные'!$S8),1,0))</f>
        <v>0</v>
      </c>
      <c r="W8" s="4">
        <f>IF($X$5=0,0,IF(AND($X$5-W$6&gt;='Справочные данные'!$T8,$X$5-W$6&lt;='Справочные данные'!$U8),1,0))</f>
        <v>0</v>
      </c>
      <c r="X8" s="4">
        <f>IF($X$5=0,0,IF(AND($X$5&gt;='Справочные данные'!$T8,$X$5&lt;='Справочные данные'!$U8),1,0))</f>
        <v>0</v>
      </c>
      <c r="Y8" s="5">
        <f>IF($X$5=0,0,IF(AND($X$5+Y$6&gt;='Справочные данные'!$T8,$X$5+Y$6&lt;='Справочные данные'!$U8),1,0))</f>
        <v>0</v>
      </c>
      <c r="Z8" s="4">
        <f>IF($AA$5=0,0,IF(AND($AA$5-Z$6&gt;='Справочные данные'!$V8,$AA$5-Z$6&lt;='Справочные данные'!$W8),1,0))</f>
        <v>0</v>
      </c>
      <c r="AA8" s="4">
        <f>IF($AA$5=0,0,IF(AND($AA$5&gt;='Справочные данные'!$V8,$AA$5&lt;='Справочные данные'!$W8),1,0))</f>
        <v>0</v>
      </c>
      <c r="AB8" s="5">
        <f>IF($AA$5=0,0,IF(AND($AA$5+AB$6&gt;='Справочные данные'!$V8,$AA$5+AB$6&lt;='Справочные данные'!$W8),1,0))</f>
        <v>0</v>
      </c>
      <c r="AC8" s="4">
        <f>IF($AD$5=0,0,IF(AND($AD$5-AC$6&gt;='Справочные данные'!$X8,$AD$5-AC$6&lt;='Справочные данные'!$Y8),1,0))</f>
        <v>0</v>
      </c>
      <c r="AD8" s="4">
        <f>IF($AD$5=0,0,IF(AND($AD$5&gt;='Справочные данные'!$X8,$AD$5&lt;='Справочные данные'!$Y8),1,0))</f>
        <v>0</v>
      </c>
      <c r="AE8" s="5">
        <f>IF($AD$5=0,0,IF(AND($AD$5+AE$6&gt;='Справочные данные'!$X8,$AD$5+AE$6&lt;='Справочные данные'!$Y8),1,0))</f>
        <v>0</v>
      </c>
      <c r="AF8" s="4">
        <f>IF($AG$5=0,0,IF(AND($AG$5-AF$6&gt;='Справочные данные'!$AF8,$AG$5-AF$6&lt;='Справочные данные'!$AG8),1,0))</f>
        <v>0</v>
      </c>
      <c r="AG8" s="4">
        <f>IF($AG$5=0,0,IF(AND($AG$5&gt;='Справочные данные'!$AF8,$AG$5&lt;='Справочные данные'!$AG8),1,0))</f>
        <v>0</v>
      </c>
      <c r="AH8" s="5">
        <f>IF($AG$5=0,0,IF(AND($AG$5+AH$6&gt;='Справочные данные'!$AF8,$AG$5+AH$6&lt;='Справочные данные'!$AG8),1,0))</f>
        <v>0</v>
      </c>
      <c r="AI8" s="4">
        <f>IF($AJ$5=0,0,IF(AND($AJ$5-AI$6&gt;='Справочные данные'!$AH8,$AJ$5-AI$6&lt;='Справочные данные'!$AI8),1,0))</f>
        <v>0</v>
      </c>
      <c r="AJ8" s="4">
        <f>IF($AJ$5=0,0,IF(AND($AJ$5&gt;='Справочные данные'!$AH8,$AJ$5&lt;='Справочные данные'!$AI8),1,0))</f>
        <v>0</v>
      </c>
      <c r="AK8" s="5">
        <f>IF($AJ$5=0,0,IF(AND($AJ$5+AK$6&gt;='Справочные данные'!$AH8,$AJ$5+AK$6&lt;='Справочные данные'!$AI8),1,0))</f>
        <v>0</v>
      </c>
      <c r="AL8">
        <f t="shared" ref="AL8:AL71" si="0">SUM(B8:AK8)</f>
        <v>8</v>
      </c>
      <c r="AM8" t="str">
        <f t="shared" ref="AM8:AM71" si="1">IF(AL8=LARGE($AL$7:$AL$224,1),"Внимание","-")</f>
        <v>-</v>
      </c>
      <c r="AN8" s="21" t="s">
        <v>20</v>
      </c>
    </row>
    <row r="9" spans="1:40" x14ac:dyDescent="0.25">
      <c r="A9" s="21" t="s">
        <v>21</v>
      </c>
      <c r="B9" s="17">
        <f>IF($C$5=0,0,IF(AND($C$5-$B$6&gt;='Справочные данные'!B9,$C$5-$B$6&lt;='Справочные данные'!C9),1,0))</f>
        <v>0</v>
      </c>
      <c r="C9" s="3">
        <f>IF($C$5=0,0,IF(AND($C$5&gt;='Справочные данные'!B9,'Справочные данные'!$B$2&lt;='Справочные данные'!C9),1,0))</f>
        <v>0</v>
      </c>
      <c r="D9" s="3">
        <f>IF($C$5=0,0,IF(AND($C$5+$D$6&gt;='Справочные данные'!B9,$C$5+$D$6&lt;='Справочные данные'!C9),1,0))</f>
        <v>0</v>
      </c>
      <c r="E9" s="4">
        <f>IF($F$5=0,0,IF(AND($F$5-$E$6&gt;='Справочные данные'!D9,$F$5-$E$6&lt;='Справочные данные'!E9),1,0))</f>
        <v>0</v>
      </c>
      <c r="F9" s="4">
        <f>IF($F$5=0,0,IF(AND($F$5&gt;='Справочные данные'!$D9,$F$5&lt;='Справочные данные'!E9),1,0))</f>
        <v>0</v>
      </c>
      <c r="G9" s="5">
        <f>IF($F$5=0,0,IF(AND($F$5+$G$6&gt;='Справочные данные'!D9,$F$5+$G$6&lt;='Справочные данные'!E9),1,0))</f>
        <v>0</v>
      </c>
      <c r="H9" s="4">
        <f>IF($I$5=0,0,IF(AND($I$5-$H$6&gt;='Справочные данные'!$F9,$I$5-$H$6&lt;='Справочные данные'!$G9),1,0))</f>
        <v>0</v>
      </c>
      <c r="I9" s="4">
        <f>IF($I$5=0,0,IF(AND($I$5&gt;='Справочные данные'!$F9,$I$5&lt;='Справочные данные'!$G9),1,0))</f>
        <v>0</v>
      </c>
      <c r="J9" s="5">
        <f>IF($I$5=0,0,IF(AND($I$5+$J$6&gt;='Справочные данные'!F9,$I$5+$J$6&lt;='Справочные данные'!G9),1,0))</f>
        <v>0</v>
      </c>
      <c r="K9" s="4">
        <f>IF($L$5=0,0,IF(AND($L$5-$K$6&gt;='Справочные данные'!$L9,$L$5-$K$6&lt;='Справочные данные'!$M9),1,0))</f>
        <v>1</v>
      </c>
      <c r="L9" s="4">
        <f>IF($L$5=0,0,IF(AND($L$5&gt;='Справочные данные'!$L9,$L$5&lt;='Справочные данные'!$M9),1,0))</f>
        <v>1</v>
      </c>
      <c r="M9" s="5">
        <f>IF($L$5=0,0,IF(AND($L$5+$M$6&gt;='Справочные данные'!L9,$L$5+$M$6&lt;='Справочные данные'!M9),1,0))</f>
        <v>1</v>
      </c>
      <c r="N9" s="4">
        <f>IF($O$5=0,0,IF(AND($O$5-N$6&gt;='Справочные данные'!$N9,$O$5-N$6&lt;='Справочные данные'!$O9),1,0))</f>
        <v>0</v>
      </c>
      <c r="O9" s="4">
        <f>IF($O$5=0,0,IF(AND($O$5&gt;='Справочные данные'!$N9,$O$5&lt;='Справочные данные'!$O9),1,0))</f>
        <v>1</v>
      </c>
      <c r="P9" s="5">
        <f>IF($O$5=0,0,IF(AND($O$5+P$6&gt;='Справочные данные'!$N9,$O$5+P$6&lt;='Справочные данные'!$O9),1,0))</f>
        <v>1</v>
      </c>
      <c r="Q9" s="4">
        <f>IF($R$5=0,0,IF(AND($R$5-Q$6&gt;='Справочные данные'!$P9,$R$5-Q$6&lt;='Справочные данные'!$Q9),1,0))</f>
        <v>0</v>
      </c>
      <c r="R9" s="4">
        <f>IF($R$5=0,0,IF(AND($R$5&gt;='Справочные данные'!$P9,$R$5&lt;='Справочные данные'!$Q9),1,0))</f>
        <v>0</v>
      </c>
      <c r="S9" s="5">
        <f>IF($R$5=0,0,IF(AND($R$5+S$6&gt;='Справочные данные'!$P9,$R$5+S$6&lt;='Справочные данные'!$Q9),1,0))</f>
        <v>0</v>
      </c>
      <c r="T9" s="4">
        <f>IF($U$5=0,0,IF(AND($U$5-T$6&gt;='Справочные данные'!$R9,$U$5-T$6&lt;='Справочные данные'!$S9),1,0))</f>
        <v>0</v>
      </c>
      <c r="U9" s="4">
        <f>IF($U$5=0,0,IF(AND($U$5&gt;='Справочные данные'!$R9,$U$5&lt;='Справочные данные'!$S9),1,0))</f>
        <v>0</v>
      </c>
      <c r="V9" s="5">
        <f>IF($U$5=0,0,IF(AND($U$5+V$6&gt;='Справочные данные'!$R9,$U$5+V$6&lt;='Справочные данные'!$S9),1,0))</f>
        <v>0</v>
      </c>
      <c r="W9" s="4">
        <f>IF($X$5=0,0,IF(AND($X$5-W$6&gt;='Справочные данные'!$T9,$X$5-W$6&lt;='Справочные данные'!$U9),1,0))</f>
        <v>0</v>
      </c>
      <c r="X9" s="4">
        <f>IF($X$5=0,0,IF(AND($X$5&gt;='Справочные данные'!$T9,$X$5&lt;='Справочные данные'!$U9),1,0))</f>
        <v>0</v>
      </c>
      <c r="Y9" s="5">
        <f>IF($X$5=0,0,IF(AND($X$5+Y$6&gt;='Справочные данные'!$T9,$X$5+Y$6&lt;='Справочные данные'!$U9),1,0))</f>
        <v>0</v>
      </c>
      <c r="Z9" s="4">
        <f>IF($AA$5=0,0,IF(AND($AA$5-Z$6&gt;='Справочные данные'!$V9,$AA$5-Z$6&lt;='Справочные данные'!$W9),1,0))</f>
        <v>0</v>
      </c>
      <c r="AA9" s="4">
        <f>IF($AA$5=0,0,IF(AND($AA$5&gt;='Справочные данные'!$V9,$AA$5&lt;='Справочные данные'!$W9),1,0))</f>
        <v>0</v>
      </c>
      <c r="AB9" s="5">
        <f>IF($AA$5=0,0,IF(AND($AA$5+AB$6&gt;='Справочные данные'!$V9,$AA$5+AB$6&lt;='Справочные данные'!$W9),1,0))</f>
        <v>0</v>
      </c>
      <c r="AC9" s="4">
        <f>IF($AD$5=0,0,IF(AND($AD$5-AC$6&gt;='Справочные данные'!$X9,$AD$5-AC$6&lt;='Справочные данные'!$Y9),1,0))</f>
        <v>0</v>
      </c>
      <c r="AD9" s="4">
        <f>IF($AD$5=0,0,IF(AND($AD$5&gt;='Справочные данные'!$X9,$AD$5&lt;='Справочные данные'!$Y9),1,0))</f>
        <v>0</v>
      </c>
      <c r="AE9" s="5">
        <f>IF($AD$5=0,0,IF(AND($AD$5+AE$6&gt;='Справочные данные'!$X9,$AD$5+AE$6&lt;='Справочные данные'!$Y9),1,0))</f>
        <v>0</v>
      </c>
      <c r="AF9" s="4">
        <f>IF($AG$5=0,0,IF(AND($AG$5-AF$6&gt;='Справочные данные'!$AF9,$AG$5-AF$6&lt;='Справочные данные'!$AG9),1,0))</f>
        <v>0</v>
      </c>
      <c r="AG9" s="4">
        <f>IF($AG$5=0,0,IF(AND($AG$5&gt;='Справочные данные'!$AF9,$AG$5&lt;='Справочные данные'!$AG9),1,0))</f>
        <v>0</v>
      </c>
      <c r="AH9" s="5">
        <f>IF($AG$5=0,0,IF(AND($AG$5+AH$6&gt;='Справочные данные'!$AF9,$AG$5+AH$6&lt;='Справочные данные'!$AG9),1,0))</f>
        <v>0</v>
      </c>
      <c r="AI9" s="4">
        <f>IF($AJ$5=0,0,IF(AND($AJ$5-AI$6&gt;='Справочные данные'!$AH9,$AJ$5-AI$6&lt;='Справочные данные'!$AI9),1,0))</f>
        <v>0</v>
      </c>
      <c r="AJ9" s="4">
        <f>IF($AJ$5=0,0,IF(AND($AJ$5&gt;='Справочные данные'!$AH9,$AJ$5&lt;='Справочные данные'!$AI9),1,0))</f>
        <v>0</v>
      </c>
      <c r="AK9" s="5">
        <f>IF($AJ$5=0,0,IF(AND($AJ$5+AK$6&gt;='Справочные данные'!$AH9,$AJ$5+AK$6&lt;='Справочные данные'!$AI9),1,0))</f>
        <v>0</v>
      </c>
      <c r="AL9">
        <f t="shared" si="0"/>
        <v>5</v>
      </c>
      <c r="AM9" t="str">
        <f t="shared" si="1"/>
        <v>-</v>
      </c>
      <c r="AN9" s="21" t="s">
        <v>21</v>
      </c>
    </row>
    <row r="10" spans="1:40" x14ac:dyDescent="0.25">
      <c r="A10" s="21" t="s">
        <v>22</v>
      </c>
      <c r="B10" s="17">
        <f>IF($C$5=0,0,IF(AND($C$5-$B$6&gt;='Справочные данные'!B10,$C$5-$B$6&lt;='Справочные данные'!C10),1,0))</f>
        <v>0</v>
      </c>
      <c r="C10" s="3">
        <f>IF($C$5=0,0,IF(AND($C$5&gt;='Справочные данные'!B10,'Справочные данные'!$B$2&lt;='Справочные данные'!C10),1,0))</f>
        <v>0</v>
      </c>
      <c r="D10" s="3">
        <f>IF($C$5=0,0,IF(AND($C$5+$D$6&gt;='Справочные данные'!B10,$C$5+$D$6&lt;='Справочные данные'!C10),1,0))</f>
        <v>0</v>
      </c>
      <c r="E10" s="4">
        <f>IF($F$5=0,0,IF(AND($F$5-$E$6&gt;='Справочные данные'!D10,$F$5-$E$6&lt;='Справочные данные'!E10),1,0))</f>
        <v>0</v>
      </c>
      <c r="F10" s="4">
        <f>IF($F$5=0,0,IF(AND($F$5&gt;='Справочные данные'!$D10,$F$5&lt;='Справочные данные'!E10),1,0))</f>
        <v>0</v>
      </c>
      <c r="G10" s="5">
        <f>IF($F$5=0,0,IF(AND($F$5+$G$6&gt;='Справочные данные'!D10,$F$5+$G$6&lt;='Справочные данные'!E10),1,0))</f>
        <v>0</v>
      </c>
      <c r="H10" s="4">
        <f>IF($I$5=0,0,IF(AND($I$5-$H$6&gt;='Справочные данные'!$F10,$I$5-$H$6&lt;='Справочные данные'!$G10),1,0))</f>
        <v>1</v>
      </c>
      <c r="I10" s="4">
        <f>IF($I$5=0,0,IF(AND($I$5&gt;='Справочные данные'!$F10,$I$5&lt;='Справочные данные'!$G10),1,0))</f>
        <v>1</v>
      </c>
      <c r="J10" s="5">
        <f>IF($I$5=0,0,IF(AND($I$5+$J$6&gt;='Справочные данные'!F10,$I$5+$J$6&lt;='Справочные данные'!G10),1,0))</f>
        <v>1</v>
      </c>
      <c r="K10" s="4">
        <f>IF($L$5=0,0,IF(AND($L$5-$K$6&gt;='Справочные данные'!$L10,$L$5-$K$6&lt;='Справочные данные'!$M10),1,0))</f>
        <v>1</v>
      </c>
      <c r="L10" s="4">
        <f>IF($L$5=0,0,IF(AND($L$5&gt;='Справочные данные'!$L10,$L$5&lt;='Справочные данные'!$M10),1,0))</f>
        <v>1</v>
      </c>
      <c r="M10" s="5">
        <f>IF($L$5=0,0,IF(AND($L$5+$M$6&gt;='Справочные данные'!L10,$L$5+$M$6&lt;='Справочные данные'!M10),1,0))</f>
        <v>1</v>
      </c>
      <c r="N10" s="4">
        <f>IF($O$5=0,0,IF(AND($O$5-N$6&gt;='Справочные данные'!$N10,$O$5-N$6&lt;='Справочные данные'!$O10),1,0))</f>
        <v>0</v>
      </c>
      <c r="O10" s="4">
        <f>IF($O$5=0,0,IF(AND($O$5&gt;='Справочные данные'!$N10,$O$5&lt;='Справочные данные'!$O10),1,0))</f>
        <v>1</v>
      </c>
      <c r="P10" s="5">
        <f>IF($O$5=0,0,IF(AND($O$5+P$6&gt;='Справочные данные'!$N10,$O$5+P$6&lt;='Справочные данные'!$O10),1,0))</f>
        <v>1</v>
      </c>
      <c r="Q10" s="4">
        <f>IF($R$5=0,0,IF(AND($R$5-Q$6&gt;='Справочные данные'!$P10,$R$5-Q$6&lt;='Справочные данные'!$Q10),1,0))</f>
        <v>0</v>
      </c>
      <c r="R10" s="4">
        <f>IF($R$5=0,0,IF(AND($R$5&gt;='Справочные данные'!$P10,$R$5&lt;='Справочные данные'!$Q10),1,0))</f>
        <v>0</v>
      </c>
      <c r="S10" s="5">
        <f>IF($R$5=0,0,IF(AND($R$5+S$6&gt;='Справочные данные'!$P10,$R$5+S$6&lt;='Справочные данные'!$Q10),1,0))</f>
        <v>0</v>
      </c>
      <c r="T10" s="4">
        <f>IF($U$5=0,0,IF(AND($U$5-T$6&gt;='Справочные данные'!$R10,$U$5-T$6&lt;='Справочные данные'!$S10),1,0))</f>
        <v>0</v>
      </c>
      <c r="U10" s="4">
        <f>IF($U$5=0,0,IF(AND($U$5&gt;='Справочные данные'!$R10,$U$5&lt;='Справочные данные'!$S10),1,0))</f>
        <v>0</v>
      </c>
      <c r="V10" s="5">
        <f>IF($U$5=0,0,IF(AND($U$5+V$6&gt;='Справочные данные'!$R10,$U$5+V$6&lt;='Справочные данные'!$S10),1,0))</f>
        <v>0</v>
      </c>
      <c r="W10" s="4">
        <f>IF($X$5=0,0,IF(AND($X$5-W$6&gt;='Справочные данные'!$T10,$X$5-W$6&lt;='Справочные данные'!$U10),1,0))</f>
        <v>0</v>
      </c>
      <c r="X10" s="4">
        <f>IF($X$5=0,0,IF(AND($X$5&gt;='Справочные данные'!$T10,$X$5&lt;='Справочные данные'!$U10),1,0))</f>
        <v>0</v>
      </c>
      <c r="Y10" s="5">
        <f>IF($X$5=0,0,IF(AND($X$5+Y$6&gt;='Справочные данные'!$T10,$X$5+Y$6&lt;='Справочные данные'!$U10),1,0))</f>
        <v>0</v>
      </c>
      <c r="Z10" s="4">
        <f>IF($AA$5=0,0,IF(AND($AA$5-Z$6&gt;='Справочные данные'!$V10,$AA$5-Z$6&lt;='Справочные данные'!$W10),1,0))</f>
        <v>0</v>
      </c>
      <c r="AA10" s="4">
        <f>IF($AA$5=0,0,IF(AND($AA$5&gt;='Справочные данные'!$V10,$AA$5&lt;='Справочные данные'!$W10),1,0))</f>
        <v>0</v>
      </c>
      <c r="AB10" s="5">
        <f>IF($AA$5=0,0,IF(AND($AA$5+AB$6&gt;='Справочные данные'!$V10,$AA$5+AB$6&lt;='Справочные данные'!$W10),1,0))</f>
        <v>0</v>
      </c>
      <c r="AC10" s="4">
        <f>IF($AD$5=0,0,IF(AND($AD$5-AC$6&gt;='Справочные данные'!$X10,$AD$5-AC$6&lt;='Справочные данные'!$Y10),1,0))</f>
        <v>0</v>
      </c>
      <c r="AD10" s="4">
        <f>IF($AD$5=0,0,IF(AND($AD$5&gt;='Справочные данные'!$X10,$AD$5&lt;='Справочные данные'!$Y10),1,0))</f>
        <v>0</v>
      </c>
      <c r="AE10" s="5">
        <f>IF($AD$5=0,0,IF(AND($AD$5+AE$6&gt;='Справочные данные'!$X10,$AD$5+AE$6&lt;='Справочные данные'!$Y10),1,0))</f>
        <v>0</v>
      </c>
      <c r="AF10" s="4">
        <f>IF($AG$5=0,0,IF(AND($AG$5-AF$6&gt;='Справочные данные'!$AF10,$AG$5-AF$6&lt;='Справочные данные'!$AG10),1,0))</f>
        <v>0</v>
      </c>
      <c r="AG10" s="4">
        <f>IF($AG$5=0,0,IF(AND($AG$5&gt;='Справочные данные'!$AF10,$AG$5&lt;='Справочные данные'!$AG10),1,0))</f>
        <v>0</v>
      </c>
      <c r="AH10" s="5">
        <f>IF($AG$5=0,0,IF(AND($AG$5+AH$6&gt;='Справочные данные'!$AF10,$AG$5+AH$6&lt;='Справочные данные'!$AG10),1,0))</f>
        <v>0</v>
      </c>
      <c r="AI10" s="4">
        <f>IF($AJ$5=0,0,IF(AND($AJ$5-AI$6&gt;='Справочные данные'!$AH10,$AJ$5-AI$6&lt;='Справочные данные'!$AI10),1,0))</f>
        <v>0</v>
      </c>
      <c r="AJ10" s="4">
        <f>IF($AJ$5=0,0,IF(AND($AJ$5&gt;='Справочные данные'!$AH10,$AJ$5&lt;='Справочные данные'!$AI10),1,0))</f>
        <v>0</v>
      </c>
      <c r="AK10" s="5">
        <f>IF($AJ$5=0,0,IF(AND($AJ$5+AK$6&gt;='Справочные данные'!$AH10,$AJ$5+AK$6&lt;='Справочные данные'!$AI10),1,0))</f>
        <v>0</v>
      </c>
      <c r="AL10">
        <f t="shared" si="0"/>
        <v>8</v>
      </c>
      <c r="AM10" t="str">
        <f t="shared" si="1"/>
        <v>-</v>
      </c>
      <c r="AN10" s="21" t="s">
        <v>22</v>
      </c>
    </row>
    <row r="11" spans="1:40" x14ac:dyDescent="0.25">
      <c r="A11" s="21" t="s">
        <v>23</v>
      </c>
      <c r="B11" s="17">
        <f>IF($C$5=0,0,IF(AND($C$5-$B$6&gt;='Справочные данные'!B11,$C$5-$B$6&lt;='Справочные данные'!C11),1,0))</f>
        <v>0</v>
      </c>
      <c r="C11" s="3">
        <f>IF($C$5=0,0,IF(AND($C$5&gt;='Справочные данные'!B11,'Справочные данные'!$B$2&lt;='Справочные данные'!C11),1,0))</f>
        <v>0</v>
      </c>
      <c r="D11" s="3">
        <f>IF($C$5=0,0,IF(AND($C$5+$D$6&gt;='Справочные данные'!B11,$C$5+$D$6&lt;='Справочные данные'!C11),1,0))</f>
        <v>0</v>
      </c>
      <c r="E11" s="4">
        <f>IF($F$5=0,0,IF(AND($F$5-$E$6&gt;='Справочные данные'!D11,$F$5-$E$6&lt;='Справочные данные'!E11),1,0))</f>
        <v>1</v>
      </c>
      <c r="F11" s="4">
        <f>IF($F$5=0,0,IF(AND($F$5&gt;='Справочные данные'!$D11,$F$5&lt;='Справочные данные'!E11),1,0))</f>
        <v>1</v>
      </c>
      <c r="G11" s="5">
        <f>IF($F$5=0,0,IF(AND($F$5+$G$6&gt;='Справочные данные'!D11,$F$5+$G$6&lt;='Справочные данные'!E11),1,0))</f>
        <v>1</v>
      </c>
      <c r="H11" s="4">
        <f>IF($I$5=0,0,IF(AND($I$5-$H$6&gt;='Справочные данные'!$F11,$I$5-$H$6&lt;='Справочные данные'!$G11),1,0))</f>
        <v>0</v>
      </c>
      <c r="I11" s="4">
        <f>IF($I$5=0,0,IF(AND($I$5&gt;='Справочные данные'!$F11,$I$5&lt;='Справочные данные'!$G11),1,0))</f>
        <v>0</v>
      </c>
      <c r="J11" s="5">
        <f>IF($I$5=0,0,IF(AND($I$5+$J$6&gt;='Справочные данные'!F11,$I$5+$J$6&lt;='Справочные данные'!G11),1,0))</f>
        <v>0</v>
      </c>
      <c r="K11" s="4">
        <f>IF($L$5=0,0,IF(AND($L$5-$K$6&gt;='Справочные данные'!$L11,$L$5-$K$6&lt;='Справочные данные'!$M11),1,0))</f>
        <v>1</v>
      </c>
      <c r="L11" s="4">
        <f>IF($L$5=0,0,IF(AND($L$5&gt;='Справочные данные'!$L11,$L$5&lt;='Справочные данные'!$M11),1,0))</f>
        <v>1</v>
      </c>
      <c r="M11" s="5">
        <f>IF($L$5=0,0,IF(AND($L$5+$M$6&gt;='Справочные данные'!L11,$L$5+$M$6&lt;='Справочные данные'!M11),1,0))</f>
        <v>1</v>
      </c>
      <c r="N11" s="4">
        <f>IF($O$5=0,0,IF(AND($O$5-N$6&gt;='Справочные данные'!$N11,$O$5-N$6&lt;='Справочные данные'!$O11),1,0))</f>
        <v>0</v>
      </c>
      <c r="O11" s="4">
        <f>IF($O$5=0,0,IF(AND($O$5&gt;='Справочные данные'!$N11,$O$5&lt;='Справочные данные'!$O11),1,0))</f>
        <v>1</v>
      </c>
      <c r="P11" s="5">
        <f>IF($O$5=0,0,IF(AND($O$5+P$6&gt;='Справочные данные'!$N11,$O$5+P$6&lt;='Справочные данные'!$O11),1,0))</f>
        <v>1</v>
      </c>
      <c r="Q11" s="4">
        <f>IF($R$5=0,0,IF(AND($R$5-Q$6&gt;='Справочные данные'!$P11,$R$5-Q$6&lt;='Справочные данные'!$Q11),1,0))</f>
        <v>0</v>
      </c>
      <c r="R11" s="4">
        <f>IF($R$5=0,0,IF(AND($R$5&gt;='Справочные данные'!$P11,$R$5&lt;='Справочные данные'!$Q11),1,0))</f>
        <v>0</v>
      </c>
      <c r="S11" s="5">
        <f>IF($R$5=0,0,IF(AND($R$5+S$6&gt;='Справочные данные'!$P11,$R$5+S$6&lt;='Справочные данные'!$Q11),1,0))</f>
        <v>0</v>
      </c>
      <c r="T11" s="4">
        <f>IF($U$5=0,0,IF(AND($U$5-T$6&gt;='Справочные данные'!$R11,$U$5-T$6&lt;='Справочные данные'!$S11),1,0))</f>
        <v>0</v>
      </c>
      <c r="U11" s="4">
        <f>IF($U$5=0,0,IF(AND($U$5&gt;='Справочные данные'!$R11,$U$5&lt;='Справочные данные'!$S11),1,0))</f>
        <v>0</v>
      </c>
      <c r="V11" s="5">
        <f>IF($U$5=0,0,IF(AND($U$5+V$6&gt;='Справочные данные'!$R11,$U$5+V$6&lt;='Справочные данные'!$S11),1,0))</f>
        <v>0</v>
      </c>
      <c r="W11" s="4">
        <f>IF($X$5=0,0,IF(AND($X$5-W$6&gt;='Справочные данные'!$T11,$X$5-W$6&lt;='Справочные данные'!$U11),1,0))</f>
        <v>0</v>
      </c>
      <c r="X11" s="4">
        <f>IF($X$5=0,0,IF(AND($X$5&gt;='Справочные данные'!$T11,$X$5&lt;='Справочные данные'!$U11),1,0))</f>
        <v>0</v>
      </c>
      <c r="Y11" s="5">
        <f>IF($X$5=0,0,IF(AND($X$5+Y$6&gt;='Справочные данные'!$T11,$X$5+Y$6&lt;='Справочные данные'!$U11),1,0))</f>
        <v>0</v>
      </c>
      <c r="Z11" s="4">
        <f>IF($AA$5=0,0,IF(AND($AA$5-Z$6&gt;='Справочные данные'!$V11,$AA$5-Z$6&lt;='Справочные данные'!$W11),1,0))</f>
        <v>0</v>
      </c>
      <c r="AA11" s="4">
        <f>IF($AA$5=0,0,IF(AND($AA$5&gt;='Справочные данные'!$V11,$AA$5&lt;='Справочные данные'!$W11),1,0))</f>
        <v>0</v>
      </c>
      <c r="AB11" s="5">
        <f>IF($AA$5=0,0,IF(AND($AA$5+AB$6&gt;='Справочные данные'!$V11,$AA$5+AB$6&lt;='Справочные данные'!$W11),1,0))</f>
        <v>0</v>
      </c>
      <c r="AC11" s="4">
        <f>IF($AD$5=0,0,IF(AND($AD$5-AC$6&gt;='Справочные данные'!$X11,$AD$5-AC$6&lt;='Справочные данные'!$Y11),1,0))</f>
        <v>0</v>
      </c>
      <c r="AD11" s="4">
        <f>IF($AD$5=0,0,IF(AND($AD$5&gt;='Справочные данные'!$X11,$AD$5&lt;='Справочные данные'!$Y11),1,0))</f>
        <v>0</v>
      </c>
      <c r="AE11" s="5">
        <f>IF($AD$5=0,0,IF(AND($AD$5+AE$6&gt;='Справочные данные'!$X11,$AD$5+AE$6&lt;='Справочные данные'!$Y11),1,0))</f>
        <v>0</v>
      </c>
      <c r="AF11" s="4">
        <f>IF($AG$5=0,0,IF(AND($AG$5-AF$6&gt;='Справочные данные'!$AF11,$AG$5-AF$6&lt;='Справочные данные'!$AG11),1,0))</f>
        <v>0</v>
      </c>
      <c r="AG11" s="4">
        <f>IF($AG$5=0,0,IF(AND($AG$5&gt;='Справочные данные'!$AF11,$AG$5&lt;='Справочные данные'!$AG11),1,0))</f>
        <v>0</v>
      </c>
      <c r="AH11" s="5">
        <f>IF($AG$5=0,0,IF(AND($AG$5+AH$6&gt;='Справочные данные'!$AF11,$AG$5+AH$6&lt;='Справочные данные'!$AG11),1,0))</f>
        <v>0</v>
      </c>
      <c r="AI11" s="4">
        <f>IF($AJ$5=0,0,IF(AND($AJ$5-AI$6&gt;='Справочные данные'!$AH11,$AJ$5-AI$6&lt;='Справочные данные'!$AI11),1,0))</f>
        <v>0</v>
      </c>
      <c r="AJ11" s="4">
        <f>IF($AJ$5=0,0,IF(AND($AJ$5&gt;='Справочные данные'!$AH11,$AJ$5&lt;='Справочные данные'!$AI11),1,0))</f>
        <v>0</v>
      </c>
      <c r="AK11" s="5">
        <f>IF($AJ$5=0,0,IF(AND($AJ$5+AK$6&gt;='Справочные данные'!$AH11,$AJ$5+AK$6&lt;='Справочные данные'!$AI11),1,0))</f>
        <v>0</v>
      </c>
      <c r="AL11">
        <f t="shared" si="0"/>
        <v>8</v>
      </c>
      <c r="AM11" t="str">
        <f t="shared" si="1"/>
        <v>-</v>
      </c>
      <c r="AN11" s="21" t="s">
        <v>23</v>
      </c>
    </row>
    <row r="12" spans="1:40" x14ac:dyDescent="0.25">
      <c r="A12" s="21" t="s">
        <v>24</v>
      </c>
      <c r="B12" s="17">
        <f>IF($C$5=0,0,IF(AND($C$5-$B$6&gt;='Справочные данные'!B12,$C$5-$B$6&lt;='Справочные данные'!C12),1,0))</f>
        <v>0</v>
      </c>
      <c r="C12" s="3">
        <f>IF($C$5=0,0,IF(AND($C$5&gt;='Справочные данные'!B12,'Справочные данные'!$B$2&lt;='Справочные данные'!C12),1,0))</f>
        <v>0</v>
      </c>
      <c r="D12" s="3">
        <f>IF($C$5=0,0,IF(AND($C$5+$D$6&gt;='Справочные данные'!B12,$C$5+$D$6&lt;='Справочные данные'!C12),1,0))</f>
        <v>0</v>
      </c>
      <c r="E12" s="4">
        <f>IF($F$5=0,0,IF(AND($F$5-$E$6&gt;='Справочные данные'!D12,$F$5-$E$6&lt;='Справочные данные'!E12),1,0))</f>
        <v>0</v>
      </c>
      <c r="F12" s="4">
        <f>IF($F$5=0,0,IF(AND($F$5&gt;='Справочные данные'!$D12,$F$5&lt;='Справочные данные'!E12),1,0))</f>
        <v>0</v>
      </c>
      <c r="G12" s="5">
        <f>IF($F$5=0,0,IF(AND($F$5+$G$6&gt;='Справочные данные'!D12,$F$5+$G$6&lt;='Справочные данные'!E12),1,0))</f>
        <v>0</v>
      </c>
      <c r="H12" s="4">
        <f>IF($I$5=0,0,IF(AND($I$5-$H$6&gt;='Справочные данные'!$F12,$I$5-$H$6&lt;='Справочные данные'!$G12),1,0))</f>
        <v>0</v>
      </c>
      <c r="I12" s="4">
        <f>IF($I$5=0,0,IF(AND($I$5&gt;='Справочные данные'!$F12,$I$5&lt;='Справочные данные'!$G12),1,0))</f>
        <v>0</v>
      </c>
      <c r="J12" s="5">
        <f>IF($I$5=0,0,IF(AND($I$5+$J$6&gt;='Справочные данные'!F12,$I$5+$J$6&lt;='Справочные данные'!G12),1,0))</f>
        <v>0</v>
      </c>
      <c r="K12" s="4">
        <f>IF($L$5=0,0,IF(AND($L$5-$K$6&gt;='Справочные данные'!$L12,$L$5-$K$6&lt;='Справочные данные'!$M12),1,0))</f>
        <v>1</v>
      </c>
      <c r="L12" s="4">
        <f>IF($L$5=0,0,IF(AND($L$5&gt;='Справочные данные'!$L12,$L$5&lt;='Справочные данные'!$M12),1,0))</f>
        <v>1</v>
      </c>
      <c r="M12" s="5">
        <f>IF($L$5=0,0,IF(AND($L$5+$M$6&gt;='Справочные данные'!L12,$L$5+$M$6&lt;='Справочные данные'!M12),1,0))</f>
        <v>1</v>
      </c>
      <c r="N12" s="4">
        <f>IF($O$5=0,0,IF(AND($O$5-N$6&gt;='Справочные данные'!$N12,$O$5-N$6&lt;='Справочные данные'!$O12),1,0))</f>
        <v>0</v>
      </c>
      <c r="O12" s="4">
        <f>IF($O$5=0,0,IF(AND($O$5&gt;='Справочные данные'!$N12,$O$5&lt;='Справочные данные'!$O12),1,0))</f>
        <v>1</v>
      </c>
      <c r="P12" s="5">
        <f>IF($O$5=0,0,IF(AND($O$5+P$6&gt;='Справочные данные'!$N12,$O$5+P$6&lt;='Справочные данные'!$O12),1,0))</f>
        <v>1</v>
      </c>
      <c r="Q12" s="4">
        <f>IF($R$5=0,0,IF(AND($R$5-Q$6&gt;='Справочные данные'!$P12,$R$5-Q$6&lt;='Справочные данные'!$Q12),1,0))</f>
        <v>0</v>
      </c>
      <c r="R12" s="4">
        <f>IF($R$5=0,0,IF(AND($R$5&gt;='Справочные данные'!$P12,$R$5&lt;='Справочные данные'!$Q12),1,0))</f>
        <v>0</v>
      </c>
      <c r="S12" s="5">
        <f>IF($R$5=0,0,IF(AND($R$5+S$6&gt;='Справочные данные'!$P12,$R$5+S$6&lt;='Справочные данные'!$Q12),1,0))</f>
        <v>0</v>
      </c>
      <c r="T12" s="4">
        <f>IF($U$5=0,0,IF(AND($U$5-T$6&gt;='Справочные данные'!$R12,$U$5-T$6&lt;='Справочные данные'!$S12),1,0))</f>
        <v>0</v>
      </c>
      <c r="U12" s="4">
        <f>IF($U$5=0,0,IF(AND($U$5&gt;='Справочные данные'!$R12,$U$5&lt;='Справочные данные'!$S12),1,0))</f>
        <v>0</v>
      </c>
      <c r="V12" s="5">
        <f>IF($U$5=0,0,IF(AND($U$5+V$6&gt;='Справочные данные'!$R12,$U$5+V$6&lt;='Справочные данные'!$S12),1,0))</f>
        <v>0</v>
      </c>
      <c r="W12" s="4">
        <f>IF($X$5=0,0,IF(AND($X$5-W$6&gt;='Справочные данные'!$T12,$X$5-W$6&lt;='Справочные данные'!$U12),1,0))</f>
        <v>0</v>
      </c>
      <c r="X12" s="4">
        <f>IF($X$5=0,0,IF(AND($X$5&gt;='Справочные данные'!$T12,$X$5&lt;='Справочные данные'!$U12),1,0))</f>
        <v>0</v>
      </c>
      <c r="Y12" s="5">
        <f>IF($X$5=0,0,IF(AND($X$5+Y$6&gt;='Справочные данные'!$T12,$X$5+Y$6&lt;='Справочные данные'!$U12),1,0))</f>
        <v>0</v>
      </c>
      <c r="Z12" s="4">
        <f>IF($AA$5=0,0,IF(AND($AA$5-Z$6&gt;='Справочные данные'!$V12,$AA$5-Z$6&lt;='Справочные данные'!$W12),1,0))</f>
        <v>0</v>
      </c>
      <c r="AA12" s="4">
        <f>IF($AA$5=0,0,IF(AND($AA$5&gt;='Справочные данные'!$V12,$AA$5&lt;='Справочные данные'!$W12),1,0))</f>
        <v>0</v>
      </c>
      <c r="AB12" s="5">
        <f>IF($AA$5=0,0,IF(AND($AA$5+AB$6&gt;='Справочные данные'!$V12,$AA$5+AB$6&lt;='Справочные данные'!$W12),1,0))</f>
        <v>0</v>
      </c>
      <c r="AC12" s="4">
        <f>IF($AD$5=0,0,IF(AND($AD$5-AC$6&gt;='Справочные данные'!$X12,$AD$5-AC$6&lt;='Справочные данные'!$Y12),1,0))</f>
        <v>0</v>
      </c>
      <c r="AD12" s="4">
        <f>IF($AD$5=0,0,IF(AND($AD$5&gt;='Справочные данные'!$X12,$AD$5&lt;='Справочные данные'!$Y12),1,0))</f>
        <v>0</v>
      </c>
      <c r="AE12" s="5">
        <f>IF($AD$5=0,0,IF(AND($AD$5+AE$6&gt;='Справочные данные'!$X12,$AD$5+AE$6&lt;='Справочные данные'!$Y12),1,0))</f>
        <v>0</v>
      </c>
      <c r="AF12" s="4">
        <f>IF($AG$5=0,0,IF(AND($AG$5-AF$6&gt;='Справочные данные'!$AF12,$AG$5-AF$6&lt;='Справочные данные'!$AG12),1,0))</f>
        <v>0</v>
      </c>
      <c r="AG12" s="4">
        <f>IF($AG$5=0,0,IF(AND($AG$5&gt;='Справочные данные'!$AF12,$AG$5&lt;='Справочные данные'!$AG12),1,0))</f>
        <v>0</v>
      </c>
      <c r="AH12" s="5">
        <f>IF($AG$5=0,0,IF(AND($AG$5+AH$6&gt;='Справочные данные'!$AF12,$AG$5+AH$6&lt;='Справочные данные'!$AG12),1,0))</f>
        <v>0</v>
      </c>
      <c r="AI12" s="4">
        <f>IF($AJ$5=0,0,IF(AND($AJ$5-AI$6&gt;='Справочные данные'!$AH12,$AJ$5-AI$6&lt;='Справочные данные'!$AI12),1,0))</f>
        <v>0</v>
      </c>
      <c r="AJ12" s="4">
        <f>IF($AJ$5=0,0,IF(AND($AJ$5&gt;='Справочные данные'!$AH12,$AJ$5&lt;='Справочные данные'!$AI12),1,0))</f>
        <v>0</v>
      </c>
      <c r="AK12" s="5">
        <f>IF($AJ$5=0,0,IF(AND($AJ$5+AK$6&gt;='Справочные данные'!$AH12,$AJ$5+AK$6&lt;='Справочные данные'!$AI12),1,0))</f>
        <v>0</v>
      </c>
      <c r="AL12">
        <f t="shared" si="0"/>
        <v>5</v>
      </c>
      <c r="AM12" t="str">
        <f t="shared" si="1"/>
        <v>-</v>
      </c>
      <c r="AN12" s="21" t="s">
        <v>24</v>
      </c>
    </row>
    <row r="13" spans="1:40" x14ac:dyDescent="0.25">
      <c r="A13" s="21" t="s">
        <v>25</v>
      </c>
      <c r="B13" s="17">
        <f>IF($C$5=0,0,IF(AND($C$5-$B$6&gt;='Справочные данные'!B13,$C$5-$B$6&lt;='Справочные данные'!C13),1,0))</f>
        <v>0</v>
      </c>
      <c r="C13" s="3">
        <f>IF($C$5=0,0,IF(AND($C$5&gt;='Справочные данные'!B13,'Справочные данные'!$B$2&lt;='Справочные данные'!C13),1,0))</f>
        <v>0</v>
      </c>
      <c r="D13" s="3">
        <f>IF($C$5=0,0,IF(AND($C$5+$D$6&gt;='Справочные данные'!B13,$C$5+$D$6&lt;='Справочные данные'!C13),1,0))</f>
        <v>0</v>
      </c>
      <c r="E13" s="4">
        <f>IF($F$5=0,0,IF(AND($F$5-$E$6&gt;='Справочные данные'!D13,$F$5-$E$6&lt;='Справочные данные'!E13),1,0))</f>
        <v>0</v>
      </c>
      <c r="F13" s="4">
        <f>IF($F$5=0,0,IF(AND($F$5&gt;='Справочные данные'!$D13,$F$5&lt;='Справочные данные'!E13),1,0))</f>
        <v>0</v>
      </c>
      <c r="G13" s="5">
        <f>IF($F$5=0,0,IF(AND($F$5+$G$6&gt;='Справочные данные'!D13,$F$5+$G$6&lt;='Справочные данные'!E13),1,0))</f>
        <v>0</v>
      </c>
      <c r="H13" s="4">
        <f>IF($I$5=0,0,IF(AND($I$5-$H$6&gt;='Справочные данные'!$F13,$I$5-$H$6&lt;='Справочные данные'!$G13),1,0))</f>
        <v>1</v>
      </c>
      <c r="I13" s="4">
        <f>IF($I$5=0,0,IF(AND($I$5&gt;='Справочные данные'!$F13,$I$5&lt;='Справочные данные'!$G13),1,0))</f>
        <v>1</v>
      </c>
      <c r="J13" s="5">
        <f>IF($I$5=0,0,IF(AND($I$5+$J$6&gt;='Справочные данные'!F13,$I$5+$J$6&lt;='Справочные данные'!G13),1,0))</f>
        <v>1</v>
      </c>
      <c r="K13" s="4">
        <f>IF($L$5=0,0,IF(AND($L$5-$K$6&gt;='Справочные данные'!$L13,$L$5-$K$6&lt;='Справочные данные'!$M13),1,0))</f>
        <v>1</v>
      </c>
      <c r="L13" s="4">
        <f>IF($L$5=0,0,IF(AND($L$5&gt;='Справочные данные'!$L13,$L$5&lt;='Справочные данные'!$M13),1,0))</f>
        <v>1</v>
      </c>
      <c r="M13" s="5">
        <f>IF($L$5=0,0,IF(AND($L$5+$M$6&gt;='Справочные данные'!L13,$L$5+$M$6&lt;='Справочные данные'!M13),1,0))</f>
        <v>1</v>
      </c>
      <c r="N13" s="4">
        <f>IF($O$5=0,0,IF(AND($O$5-N$6&gt;='Справочные данные'!$N13,$O$5-N$6&lt;='Справочные данные'!$O13),1,0))</f>
        <v>0</v>
      </c>
      <c r="O13" s="4">
        <f>IF($O$5=0,0,IF(AND($O$5&gt;='Справочные данные'!$N13,$O$5&lt;='Справочные данные'!$O13),1,0))</f>
        <v>1</v>
      </c>
      <c r="P13" s="5">
        <f>IF($O$5=0,0,IF(AND($O$5+P$6&gt;='Справочные данные'!$N13,$O$5+P$6&lt;='Справочные данные'!$O13),1,0))</f>
        <v>1</v>
      </c>
      <c r="Q13" s="4">
        <f>IF($R$5=0,0,IF(AND($R$5-Q$6&gt;='Справочные данные'!$P13,$R$5-Q$6&lt;='Справочные данные'!$Q13),1,0))</f>
        <v>0</v>
      </c>
      <c r="R13" s="4">
        <f>IF($R$5=0,0,IF(AND($R$5&gt;='Справочные данные'!$P13,$R$5&lt;='Справочные данные'!$Q13),1,0))</f>
        <v>0</v>
      </c>
      <c r="S13" s="5">
        <f>IF($R$5=0,0,IF(AND($R$5+S$6&gt;='Справочные данные'!$P13,$R$5+S$6&lt;='Справочные данные'!$Q13),1,0))</f>
        <v>0</v>
      </c>
      <c r="T13" s="4">
        <f>IF($U$5=0,0,IF(AND($U$5-T$6&gt;='Справочные данные'!$R13,$U$5-T$6&lt;='Справочные данные'!$S13),1,0))</f>
        <v>0</v>
      </c>
      <c r="U13" s="4">
        <f>IF($U$5=0,0,IF(AND($U$5&gt;='Справочные данные'!$R13,$U$5&lt;='Справочные данные'!$S13),1,0))</f>
        <v>0</v>
      </c>
      <c r="V13" s="5">
        <f>IF($U$5=0,0,IF(AND($U$5+V$6&gt;='Справочные данные'!$R13,$U$5+V$6&lt;='Справочные данные'!$S13),1,0))</f>
        <v>0</v>
      </c>
      <c r="W13" s="4">
        <f>IF($X$5=0,0,IF(AND($X$5-W$6&gt;='Справочные данные'!$T13,$X$5-W$6&lt;='Справочные данные'!$U13),1,0))</f>
        <v>0</v>
      </c>
      <c r="X13" s="4">
        <f>IF($X$5=0,0,IF(AND($X$5&gt;='Справочные данные'!$T13,$X$5&lt;='Справочные данные'!$U13),1,0))</f>
        <v>0</v>
      </c>
      <c r="Y13" s="5">
        <f>IF($X$5=0,0,IF(AND($X$5+Y$6&gt;='Справочные данные'!$T13,$X$5+Y$6&lt;='Справочные данные'!$U13),1,0))</f>
        <v>0</v>
      </c>
      <c r="Z13" s="4">
        <f>IF($AA$5=0,0,IF(AND($AA$5-Z$6&gt;='Справочные данные'!$V13,$AA$5-Z$6&lt;='Справочные данные'!$W13),1,0))</f>
        <v>0</v>
      </c>
      <c r="AA13" s="4">
        <f>IF($AA$5=0,0,IF(AND($AA$5&gt;='Справочные данные'!$V13,$AA$5&lt;='Справочные данные'!$W13),1,0))</f>
        <v>0</v>
      </c>
      <c r="AB13" s="5">
        <f>IF($AA$5=0,0,IF(AND($AA$5+AB$6&gt;='Справочные данные'!$V13,$AA$5+AB$6&lt;='Справочные данные'!$W13),1,0))</f>
        <v>0</v>
      </c>
      <c r="AC13" s="4">
        <f>IF($AD$5=0,0,IF(AND($AD$5-AC$6&gt;='Справочные данные'!$X13,$AD$5-AC$6&lt;='Справочные данные'!$Y13),1,0))</f>
        <v>0</v>
      </c>
      <c r="AD13" s="4">
        <f>IF($AD$5=0,0,IF(AND($AD$5&gt;='Справочные данные'!$X13,$AD$5&lt;='Справочные данные'!$Y13),1,0))</f>
        <v>0</v>
      </c>
      <c r="AE13" s="5">
        <f>IF($AD$5=0,0,IF(AND($AD$5+AE$6&gt;='Справочные данные'!$X13,$AD$5+AE$6&lt;='Справочные данные'!$Y13),1,0))</f>
        <v>0</v>
      </c>
      <c r="AF13" s="4">
        <f>IF($AG$5=0,0,IF(AND($AG$5-AF$6&gt;='Справочные данные'!$AF13,$AG$5-AF$6&lt;='Справочные данные'!$AG13),1,0))</f>
        <v>0</v>
      </c>
      <c r="AG13" s="4">
        <f>IF($AG$5=0,0,IF(AND($AG$5&gt;='Справочные данные'!$AF13,$AG$5&lt;='Справочные данные'!$AG13),1,0))</f>
        <v>0</v>
      </c>
      <c r="AH13" s="5">
        <f>IF($AG$5=0,0,IF(AND($AG$5+AH$6&gt;='Справочные данные'!$AF13,$AG$5+AH$6&lt;='Справочные данные'!$AG13),1,0))</f>
        <v>0</v>
      </c>
      <c r="AI13" s="4">
        <f>IF($AJ$5=0,0,IF(AND($AJ$5-AI$6&gt;='Справочные данные'!$AH13,$AJ$5-AI$6&lt;='Справочные данные'!$AI13),1,0))</f>
        <v>0</v>
      </c>
      <c r="AJ13" s="4">
        <f>IF($AJ$5=0,0,IF(AND($AJ$5&gt;='Справочные данные'!$AH13,$AJ$5&lt;='Справочные данные'!$AI13),1,0))</f>
        <v>0</v>
      </c>
      <c r="AK13" s="5">
        <f>IF($AJ$5=0,0,IF(AND($AJ$5+AK$6&gt;='Справочные данные'!$AH13,$AJ$5+AK$6&lt;='Справочные данные'!$AI13),1,0))</f>
        <v>0</v>
      </c>
      <c r="AL13">
        <f t="shared" si="0"/>
        <v>8</v>
      </c>
      <c r="AM13" t="str">
        <f t="shared" si="1"/>
        <v>-</v>
      </c>
      <c r="AN13" s="21" t="s">
        <v>25</v>
      </c>
    </row>
    <row r="14" spans="1:40" x14ac:dyDescent="0.25">
      <c r="A14" s="21" t="s">
        <v>26</v>
      </c>
      <c r="B14" s="17">
        <f>IF($C$5=0,0,IF(AND($C$5-$B$6&gt;='Справочные данные'!B14,$C$5-$B$6&lt;='Справочные данные'!C14),1,0))</f>
        <v>0</v>
      </c>
      <c r="C14" s="3">
        <f>IF($C$5=0,0,IF(AND($C$5&gt;='Справочные данные'!B14,'Справочные данные'!$B$2&lt;='Справочные данные'!C14),1,0))</f>
        <v>0</v>
      </c>
      <c r="D14" s="3">
        <f>IF($C$5=0,0,IF(AND($C$5+$D$6&gt;='Справочные данные'!B14,$C$5+$D$6&lt;='Справочные данные'!C14),1,0))</f>
        <v>0</v>
      </c>
      <c r="E14" s="4">
        <f>IF($F$5=0,0,IF(AND($F$5-$E$6&gt;='Справочные данные'!D14,$F$5-$E$6&lt;='Справочные данные'!E14),1,0))</f>
        <v>0</v>
      </c>
      <c r="F14" s="4">
        <f>IF($F$5=0,0,IF(AND($F$5&gt;='Справочные данные'!$D14,$F$5&lt;='Справочные данные'!E14),1,0))</f>
        <v>0</v>
      </c>
      <c r="G14" s="5">
        <f>IF($F$5=0,0,IF(AND($F$5+$G$6&gt;='Справочные данные'!D14,$F$5+$G$6&lt;='Справочные данные'!E14),1,0))</f>
        <v>0</v>
      </c>
      <c r="H14" s="4">
        <f>IF($I$5=0,0,IF(AND($I$5-$H$6&gt;='Справочные данные'!$F14,$I$5-$H$6&lt;='Справочные данные'!$G14),1,0))</f>
        <v>0</v>
      </c>
      <c r="I14" s="4">
        <f>IF($I$5=0,0,IF(AND($I$5&gt;='Справочные данные'!$F14,$I$5&lt;='Справочные данные'!$G14),1,0))</f>
        <v>0</v>
      </c>
      <c r="J14" s="5">
        <f>IF($I$5=0,0,IF(AND($I$5+$J$6&gt;='Справочные данные'!F14,$I$5+$J$6&lt;='Справочные данные'!G14),1,0))</f>
        <v>0</v>
      </c>
      <c r="K14" s="4">
        <f>IF($L$5=0,0,IF(AND($L$5-$K$6&gt;='Справочные данные'!$L14,$L$5-$K$6&lt;='Справочные данные'!$M14),1,0))</f>
        <v>1</v>
      </c>
      <c r="L14" s="4">
        <f>IF($L$5=0,0,IF(AND($L$5&gt;='Справочные данные'!$L14,$L$5&lt;='Справочные данные'!$M14),1,0))</f>
        <v>1</v>
      </c>
      <c r="M14" s="5">
        <f>IF($L$5=0,0,IF(AND($L$5+$M$6&gt;='Справочные данные'!L14,$L$5+$M$6&lt;='Справочные данные'!M14),1,0))</f>
        <v>1</v>
      </c>
      <c r="N14" s="4">
        <f>IF($O$5=0,0,IF(AND($O$5-N$6&gt;='Справочные данные'!$N14,$O$5-N$6&lt;='Справочные данные'!$O14),1,0))</f>
        <v>0</v>
      </c>
      <c r="O14" s="4">
        <f>IF($O$5=0,0,IF(AND($O$5&gt;='Справочные данные'!$N14,$O$5&lt;='Справочные данные'!$O14),1,0))</f>
        <v>1</v>
      </c>
      <c r="P14" s="5">
        <f>IF($O$5=0,0,IF(AND($O$5+P$6&gt;='Справочные данные'!$N14,$O$5+P$6&lt;='Справочные данные'!$O14),1,0))</f>
        <v>1</v>
      </c>
      <c r="Q14" s="4">
        <f>IF($R$5=0,0,IF(AND($R$5-Q$6&gt;='Справочные данные'!$P14,$R$5-Q$6&lt;='Справочные данные'!$Q14),1,0))</f>
        <v>0</v>
      </c>
      <c r="R14" s="4">
        <f>IF($R$5=0,0,IF(AND($R$5&gt;='Справочные данные'!$P14,$R$5&lt;='Справочные данные'!$Q14),1,0))</f>
        <v>0</v>
      </c>
      <c r="S14" s="5">
        <f>IF($R$5=0,0,IF(AND($R$5+S$6&gt;='Справочные данные'!$P14,$R$5+S$6&lt;='Справочные данные'!$Q14),1,0))</f>
        <v>0</v>
      </c>
      <c r="T14" s="4">
        <f>IF($U$5=0,0,IF(AND($U$5-T$6&gt;='Справочные данные'!$R14,$U$5-T$6&lt;='Справочные данные'!$S14),1,0))</f>
        <v>0</v>
      </c>
      <c r="U14" s="4">
        <f>IF($U$5=0,0,IF(AND($U$5&gt;='Справочные данные'!$R14,$U$5&lt;='Справочные данные'!$S14),1,0))</f>
        <v>0</v>
      </c>
      <c r="V14" s="5">
        <f>IF($U$5=0,0,IF(AND($U$5+V$6&gt;='Справочные данные'!$R14,$U$5+V$6&lt;='Справочные данные'!$S14),1,0))</f>
        <v>0</v>
      </c>
      <c r="W14" s="4">
        <f>IF($X$5=0,0,IF(AND($X$5-W$6&gt;='Справочные данные'!$T14,$X$5-W$6&lt;='Справочные данные'!$U14),1,0))</f>
        <v>0</v>
      </c>
      <c r="X14" s="4">
        <f>IF($X$5=0,0,IF(AND($X$5&gt;='Справочные данные'!$T14,$X$5&lt;='Справочные данные'!$U14),1,0))</f>
        <v>0</v>
      </c>
      <c r="Y14" s="5">
        <f>IF($X$5=0,0,IF(AND($X$5+Y$6&gt;='Справочные данные'!$T14,$X$5+Y$6&lt;='Справочные данные'!$U14),1,0))</f>
        <v>0</v>
      </c>
      <c r="Z14" s="4">
        <f>IF($AA$5=0,0,IF(AND($AA$5-Z$6&gt;='Справочные данные'!$V14,$AA$5-Z$6&lt;='Справочные данные'!$W14),1,0))</f>
        <v>0</v>
      </c>
      <c r="AA14" s="4">
        <f>IF($AA$5=0,0,IF(AND($AA$5&gt;='Справочные данные'!$V14,$AA$5&lt;='Справочные данные'!$W14),1,0))</f>
        <v>0</v>
      </c>
      <c r="AB14" s="5">
        <f>IF($AA$5=0,0,IF(AND($AA$5+AB$6&gt;='Справочные данные'!$V14,$AA$5+AB$6&lt;='Справочные данные'!$W14),1,0))</f>
        <v>0</v>
      </c>
      <c r="AC14" s="4">
        <f>IF($AD$5=0,0,IF(AND($AD$5-AC$6&gt;='Справочные данные'!$X14,$AD$5-AC$6&lt;='Справочные данные'!$Y14),1,0))</f>
        <v>0</v>
      </c>
      <c r="AD14" s="4">
        <f>IF($AD$5=0,0,IF(AND($AD$5&gt;='Справочные данные'!$X14,$AD$5&lt;='Справочные данные'!$Y14),1,0))</f>
        <v>0</v>
      </c>
      <c r="AE14" s="5">
        <f>IF($AD$5=0,0,IF(AND($AD$5+AE$6&gt;='Справочные данные'!$X14,$AD$5+AE$6&lt;='Справочные данные'!$Y14),1,0))</f>
        <v>0</v>
      </c>
      <c r="AF14" s="4">
        <f>IF($AG$5=0,0,IF(AND($AG$5-AF$6&gt;='Справочные данные'!$AF14,$AG$5-AF$6&lt;='Справочные данные'!$AG14),1,0))</f>
        <v>0</v>
      </c>
      <c r="AG14" s="4">
        <f>IF($AG$5=0,0,IF(AND($AG$5&gt;='Справочные данные'!$AF14,$AG$5&lt;='Справочные данные'!$AG14),1,0))</f>
        <v>0</v>
      </c>
      <c r="AH14" s="5">
        <f>IF($AG$5=0,0,IF(AND($AG$5+AH$6&gt;='Справочные данные'!$AF14,$AG$5+AH$6&lt;='Справочные данные'!$AG14),1,0))</f>
        <v>0</v>
      </c>
      <c r="AI14" s="4">
        <f>IF($AJ$5=0,0,IF(AND($AJ$5-AI$6&gt;='Справочные данные'!$AH14,$AJ$5-AI$6&lt;='Справочные данные'!$AI14),1,0))</f>
        <v>0</v>
      </c>
      <c r="AJ14" s="4">
        <f>IF($AJ$5=0,0,IF(AND($AJ$5&gt;='Справочные данные'!$AH14,$AJ$5&lt;='Справочные данные'!$AI14),1,0))</f>
        <v>0</v>
      </c>
      <c r="AK14" s="5">
        <f>IF($AJ$5=0,0,IF(AND($AJ$5+AK$6&gt;='Справочные данные'!$AH14,$AJ$5+AK$6&lt;='Справочные данные'!$AI14),1,0))</f>
        <v>0</v>
      </c>
      <c r="AL14">
        <f t="shared" si="0"/>
        <v>5</v>
      </c>
      <c r="AM14" t="str">
        <f t="shared" si="1"/>
        <v>-</v>
      </c>
      <c r="AN14" s="21" t="s">
        <v>26</v>
      </c>
    </row>
    <row r="15" spans="1:40" x14ac:dyDescent="0.25">
      <c r="A15" s="21" t="s">
        <v>27</v>
      </c>
      <c r="B15" s="17">
        <f>IF($C$5=0,0,IF(AND($C$5-$B$6&gt;='Справочные данные'!B15,$C$5-$B$6&lt;='Справочные данные'!C15),1,0))</f>
        <v>0</v>
      </c>
      <c r="C15" s="3">
        <f>IF($C$5=0,0,IF(AND($C$5&gt;='Справочные данные'!B15,'Справочные данные'!$B$2&lt;='Справочные данные'!C15),1,0))</f>
        <v>0</v>
      </c>
      <c r="D15" s="3">
        <f>IF($C$5=0,0,IF(AND($C$5+$D$6&gt;='Справочные данные'!B15,$C$5+$D$6&lt;='Справочные данные'!C15),1,0))</f>
        <v>0</v>
      </c>
      <c r="E15" s="4">
        <f>IF($F$5=0,0,IF(AND($F$5-$E$6&gt;='Справочные данные'!D15,$F$5-$E$6&lt;='Справочные данные'!E15),1,0))</f>
        <v>0</v>
      </c>
      <c r="F15" s="4">
        <f>IF($F$5=0,0,IF(AND($F$5&gt;='Справочные данные'!$D15,$F$5&lt;='Справочные данные'!E15),1,0))</f>
        <v>0</v>
      </c>
      <c r="G15" s="5">
        <f>IF($F$5=0,0,IF(AND($F$5+$G$6&gt;='Справочные данные'!D15,$F$5+$G$6&lt;='Справочные данные'!E15),1,0))</f>
        <v>0</v>
      </c>
      <c r="H15" s="4">
        <f>IF($I$5=0,0,IF(AND($I$5-$H$6&gt;='Справочные данные'!$F15,$I$5-$H$6&lt;='Справочные данные'!$G15),1,0))</f>
        <v>1</v>
      </c>
      <c r="I15" s="4">
        <f>IF($I$5=0,0,IF(AND($I$5&gt;='Справочные данные'!$F15,$I$5&lt;='Справочные данные'!$G15),1,0))</f>
        <v>1</v>
      </c>
      <c r="J15" s="5">
        <f>IF($I$5=0,0,IF(AND($I$5+$J$6&gt;='Справочные данные'!F15,$I$5+$J$6&lt;='Справочные данные'!G15),1,0))</f>
        <v>1</v>
      </c>
      <c r="K15" s="4">
        <f>IF($L$5=0,0,IF(AND($L$5-$K$6&gt;='Справочные данные'!$L15,$L$5-$K$6&lt;='Справочные данные'!$M15),1,0))</f>
        <v>1</v>
      </c>
      <c r="L15" s="4">
        <f>IF($L$5=0,0,IF(AND($L$5&gt;='Справочные данные'!$L15,$L$5&lt;='Справочные данные'!$M15),1,0))</f>
        <v>1</v>
      </c>
      <c r="M15" s="5">
        <f>IF($L$5=0,0,IF(AND($L$5+$M$6&gt;='Справочные данные'!L15,$L$5+$M$6&lt;='Справочные данные'!M15),1,0))</f>
        <v>1</v>
      </c>
      <c r="N15" s="4">
        <f>IF($O$5=0,0,IF(AND($O$5-N$6&gt;='Справочные данные'!$N15,$O$5-N$6&lt;='Справочные данные'!$O15),1,0))</f>
        <v>0</v>
      </c>
      <c r="O15" s="4">
        <f>IF($O$5=0,0,IF(AND($O$5&gt;='Справочные данные'!$N15,$O$5&lt;='Справочные данные'!$O15),1,0))</f>
        <v>1</v>
      </c>
      <c r="P15" s="5">
        <f>IF($O$5=0,0,IF(AND($O$5+P$6&gt;='Справочные данные'!$N15,$O$5+P$6&lt;='Справочные данные'!$O15),1,0))</f>
        <v>1</v>
      </c>
      <c r="Q15" s="4">
        <f>IF($R$5=0,0,IF(AND($R$5-Q$6&gt;='Справочные данные'!$P15,$R$5-Q$6&lt;='Справочные данные'!$Q15),1,0))</f>
        <v>0</v>
      </c>
      <c r="R15" s="4">
        <f>IF($R$5=0,0,IF(AND($R$5&gt;='Справочные данные'!$P15,$R$5&lt;='Справочные данные'!$Q15),1,0))</f>
        <v>0</v>
      </c>
      <c r="S15" s="5">
        <f>IF($R$5=0,0,IF(AND($R$5+S$6&gt;='Справочные данные'!$P15,$R$5+S$6&lt;='Справочные данные'!$Q15),1,0))</f>
        <v>0</v>
      </c>
      <c r="T15" s="4">
        <f>IF($U$5=0,0,IF(AND($U$5-T$6&gt;='Справочные данные'!$R15,$U$5-T$6&lt;='Справочные данные'!$S15),1,0))</f>
        <v>0</v>
      </c>
      <c r="U15" s="4">
        <f>IF($U$5=0,0,IF(AND($U$5&gt;='Справочные данные'!$R15,$U$5&lt;='Справочные данные'!$S15),1,0))</f>
        <v>0</v>
      </c>
      <c r="V15" s="5">
        <f>IF($U$5=0,0,IF(AND($U$5+V$6&gt;='Справочные данные'!$R15,$U$5+V$6&lt;='Справочные данные'!$S15),1,0))</f>
        <v>0</v>
      </c>
      <c r="W15" s="4">
        <f>IF($X$5=0,0,IF(AND($X$5-W$6&gt;='Справочные данные'!$T15,$X$5-W$6&lt;='Справочные данные'!$U15),1,0))</f>
        <v>0</v>
      </c>
      <c r="X15" s="4">
        <f>IF($X$5=0,0,IF(AND($X$5&gt;='Справочные данные'!$T15,$X$5&lt;='Справочные данные'!$U15),1,0))</f>
        <v>0</v>
      </c>
      <c r="Y15" s="5">
        <f>IF($X$5=0,0,IF(AND($X$5+Y$6&gt;='Справочные данные'!$T15,$X$5+Y$6&lt;='Справочные данные'!$U15),1,0))</f>
        <v>0</v>
      </c>
      <c r="Z15" s="4">
        <f>IF($AA$5=0,0,IF(AND($AA$5-Z$6&gt;='Справочные данные'!$V15,$AA$5-Z$6&lt;='Справочные данные'!$W15),1,0))</f>
        <v>0</v>
      </c>
      <c r="AA15" s="4">
        <f>IF($AA$5=0,0,IF(AND($AA$5&gt;='Справочные данные'!$V15,$AA$5&lt;='Справочные данные'!$W15),1,0))</f>
        <v>0</v>
      </c>
      <c r="AB15" s="5">
        <f>IF($AA$5=0,0,IF(AND($AA$5+AB$6&gt;='Справочные данные'!$V15,$AA$5+AB$6&lt;='Справочные данные'!$W15),1,0))</f>
        <v>0</v>
      </c>
      <c r="AC15" s="4">
        <f>IF($AD$5=0,0,IF(AND($AD$5-AC$6&gt;='Справочные данные'!$X15,$AD$5-AC$6&lt;='Справочные данные'!$Y15),1,0))</f>
        <v>0</v>
      </c>
      <c r="AD15" s="4">
        <f>IF($AD$5=0,0,IF(AND($AD$5&gt;='Справочные данные'!$X15,$AD$5&lt;='Справочные данные'!$Y15),1,0))</f>
        <v>0</v>
      </c>
      <c r="AE15" s="5">
        <f>IF($AD$5=0,0,IF(AND($AD$5+AE$6&gt;='Справочные данные'!$X15,$AD$5+AE$6&lt;='Справочные данные'!$Y15),1,0))</f>
        <v>0</v>
      </c>
      <c r="AF15" s="4">
        <f>IF($AG$5=0,0,IF(AND($AG$5-AF$6&gt;='Справочные данные'!$AF15,$AG$5-AF$6&lt;='Справочные данные'!$AG15),1,0))</f>
        <v>0</v>
      </c>
      <c r="AG15" s="4">
        <f>IF($AG$5=0,0,IF(AND($AG$5&gt;='Справочные данные'!$AF15,$AG$5&lt;='Справочные данные'!$AG15),1,0))</f>
        <v>0</v>
      </c>
      <c r="AH15" s="5">
        <f>IF($AG$5=0,0,IF(AND($AG$5+AH$6&gt;='Справочные данные'!$AF15,$AG$5+AH$6&lt;='Справочные данные'!$AG15),1,0))</f>
        <v>0</v>
      </c>
      <c r="AI15" s="4">
        <f>IF($AJ$5=0,0,IF(AND($AJ$5-AI$6&gt;='Справочные данные'!$AH15,$AJ$5-AI$6&lt;='Справочные данные'!$AI15),1,0))</f>
        <v>0</v>
      </c>
      <c r="AJ15" s="4">
        <f>IF($AJ$5=0,0,IF(AND($AJ$5&gt;='Справочные данные'!$AH15,$AJ$5&lt;='Справочные данные'!$AI15),1,0))</f>
        <v>0</v>
      </c>
      <c r="AK15" s="5">
        <f>IF($AJ$5=0,0,IF(AND($AJ$5+AK$6&gt;='Справочные данные'!$AH15,$AJ$5+AK$6&lt;='Справочные данные'!$AI15),1,0))</f>
        <v>0</v>
      </c>
      <c r="AL15">
        <f t="shared" si="0"/>
        <v>8</v>
      </c>
      <c r="AM15" t="str">
        <f t="shared" si="1"/>
        <v>-</v>
      </c>
      <c r="AN15" s="21" t="s">
        <v>27</v>
      </c>
    </row>
    <row r="16" spans="1:40" x14ac:dyDescent="0.25">
      <c r="A16" s="21" t="s">
        <v>28</v>
      </c>
      <c r="B16" s="17">
        <f>IF($C$5=0,0,IF(AND($C$5-$B$6&gt;='Справочные данные'!B16,$C$5-$B$6&lt;='Справочные данные'!C16),1,0))</f>
        <v>0</v>
      </c>
      <c r="C16" s="3">
        <f>IF($C$5=0,0,IF(AND($C$5&gt;='Справочные данные'!B16,'Справочные данные'!$B$2&lt;='Справочные данные'!C16),1,0))</f>
        <v>0</v>
      </c>
      <c r="D16" s="3">
        <f>IF($C$5=0,0,IF(AND($C$5+$D$6&gt;='Справочные данные'!B16,$C$5+$D$6&lt;='Справочные данные'!C16),1,0))</f>
        <v>0</v>
      </c>
      <c r="E16" s="4">
        <f>IF($F$5=0,0,IF(AND($F$5-$E$6&gt;='Справочные данные'!D16,$F$5-$E$6&lt;='Справочные данные'!E16),1,0))</f>
        <v>0</v>
      </c>
      <c r="F16" s="4">
        <f>IF($F$5=0,0,IF(AND($F$5&gt;='Справочные данные'!$D16,$F$5&lt;='Справочные данные'!E16),1,0))</f>
        <v>0</v>
      </c>
      <c r="G16" s="5">
        <f>IF($F$5=0,0,IF(AND($F$5+$G$6&gt;='Справочные данные'!D16,$F$5+$G$6&lt;='Справочные данные'!E16),1,0))</f>
        <v>0</v>
      </c>
      <c r="H16" s="4">
        <f>IF($I$5=0,0,IF(AND($I$5-$H$6&gt;='Справочные данные'!$F16,$I$5-$H$6&lt;='Справочные данные'!$G16),1,0))</f>
        <v>0</v>
      </c>
      <c r="I16" s="4">
        <f>IF($I$5=0,0,IF(AND($I$5&gt;='Справочные данные'!$F16,$I$5&lt;='Справочные данные'!$G16),1,0))</f>
        <v>0</v>
      </c>
      <c r="J16" s="5">
        <f>IF($I$5=0,0,IF(AND($I$5+$J$6&gt;='Справочные данные'!F16,$I$5+$J$6&lt;='Справочные данные'!G16),1,0))</f>
        <v>0</v>
      </c>
      <c r="K16" s="4">
        <f>IF($L$5=0,0,IF(AND($L$5-$K$6&gt;='Справочные данные'!$L16,$L$5-$K$6&lt;='Справочные данные'!$M16),1,0))</f>
        <v>1</v>
      </c>
      <c r="L16" s="4">
        <f>IF($L$5=0,0,IF(AND($L$5&gt;='Справочные данные'!$L16,$L$5&lt;='Справочные данные'!$M16),1,0))</f>
        <v>1</v>
      </c>
      <c r="M16" s="5">
        <f>IF($L$5=0,0,IF(AND($L$5+$M$6&gt;='Справочные данные'!L16,$L$5+$M$6&lt;='Справочные данные'!M16),1,0))</f>
        <v>1</v>
      </c>
      <c r="N16" s="4">
        <f>IF($O$5=0,0,IF(AND($O$5-N$6&gt;='Справочные данные'!$N16,$O$5-N$6&lt;='Справочные данные'!$O16),1,0))</f>
        <v>0</v>
      </c>
      <c r="O16" s="4">
        <f>IF($O$5=0,0,IF(AND($O$5&gt;='Справочные данные'!$N16,$O$5&lt;='Справочные данные'!$O16),1,0))</f>
        <v>1</v>
      </c>
      <c r="P16" s="5">
        <f>IF($O$5=0,0,IF(AND($O$5+P$6&gt;='Справочные данные'!$N16,$O$5+P$6&lt;='Справочные данные'!$O16),1,0))</f>
        <v>1</v>
      </c>
      <c r="Q16" s="4">
        <f>IF($R$5=0,0,IF(AND($R$5-Q$6&gt;='Справочные данные'!$P16,$R$5-Q$6&lt;='Справочные данные'!$Q16),1,0))</f>
        <v>0</v>
      </c>
      <c r="R16" s="4">
        <f>IF($R$5=0,0,IF(AND($R$5&gt;='Справочные данные'!$P16,$R$5&lt;='Справочные данные'!$Q16),1,0))</f>
        <v>0</v>
      </c>
      <c r="S16" s="5">
        <f>IF($R$5=0,0,IF(AND($R$5+S$6&gt;='Справочные данные'!$P16,$R$5+S$6&lt;='Справочные данные'!$Q16),1,0))</f>
        <v>0</v>
      </c>
      <c r="T16" s="4">
        <f>IF($U$5=0,0,IF(AND($U$5-T$6&gt;='Справочные данные'!$R16,$U$5-T$6&lt;='Справочные данные'!$S16),1,0))</f>
        <v>0</v>
      </c>
      <c r="U16" s="4">
        <f>IF($U$5=0,0,IF(AND($U$5&gt;='Справочные данные'!$R16,$U$5&lt;='Справочные данные'!$S16),1,0))</f>
        <v>0</v>
      </c>
      <c r="V16" s="5">
        <f>IF($U$5=0,0,IF(AND($U$5+V$6&gt;='Справочные данные'!$R16,$U$5+V$6&lt;='Справочные данные'!$S16),1,0))</f>
        <v>0</v>
      </c>
      <c r="W16" s="4">
        <f>IF($X$5=0,0,IF(AND($X$5-W$6&gt;='Справочные данные'!$T16,$X$5-W$6&lt;='Справочные данные'!$U16),1,0))</f>
        <v>0</v>
      </c>
      <c r="X16" s="4">
        <f>IF($X$5=0,0,IF(AND($X$5&gt;='Справочные данные'!$T16,$X$5&lt;='Справочные данные'!$U16),1,0))</f>
        <v>0</v>
      </c>
      <c r="Y16" s="5">
        <f>IF($X$5=0,0,IF(AND($X$5+Y$6&gt;='Справочные данные'!$T16,$X$5+Y$6&lt;='Справочные данные'!$U16),1,0))</f>
        <v>0</v>
      </c>
      <c r="Z16" s="4">
        <f>IF($AA$5=0,0,IF(AND($AA$5-Z$6&gt;='Справочные данные'!$V16,$AA$5-Z$6&lt;='Справочные данные'!$W16),1,0))</f>
        <v>0</v>
      </c>
      <c r="AA16" s="4">
        <f>IF($AA$5=0,0,IF(AND($AA$5&gt;='Справочные данные'!$V16,$AA$5&lt;='Справочные данные'!$W16),1,0))</f>
        <v>0</v>
      </c>
      <c r="AB16" s="5">
        <f>IF($AA$5=0,0,IF(AND($AA$5+AB$6&gt;='Справочные данные'!$V16,$AA$5+AB$6&lt;='Справочные данные'!$W16),1,0))</f>
        <v>0</v>
      </c>
      <c r="AC16" s="4">
        <f>IF($AD$5=0,0,IF(AND($AD$5-AC$6&gt;='Справочные данные'!$X16,$AD$5-AC$6&lt;='Справочные данные'!$Y16),1,0))</f>
        <v>0</v>
      </c>
      <c r="AD16" s="4">
        <f>IF($AD$5=0,0,IF(AND($AD$5&gt;='Справочные данные'!$X16,$AD$5&lt;='Справочные данные'!$Y16),1,0))</f>
        <v>0</v>
      </c>
      <c r="AE16" s="5">
        <f>IF($AD$5=0,0,IF(AND($AD$5+AE$6&gt;='Справочные данные'!$X16,$AD$5+AE$6&lt;='Справочные данные'!$Y16),1,0))</f>
        <v>0</v>
      </c>
      <c r="AF16" s="4">
        <f>IF($AG$5=0,0,IF(AND($AG$5-AF$6&gt;='Справочные данные'!$AF16,$AG$5-AF$6&lt;='Справочные данные'!$AG16),1,0))</f>
        <v>0</v>
      </c>
      <c r="AG16" s="4">
        <f>IF($AG$5=0,0,IF(AND($AG$5&gt;='Справочные данные'!$AF16,$AG$5&lt;='Справочные данные'!$AG16),1,0))</f>
        <v>0</v>
      </c>
      <c r="AH16" s="5">
        <f>IF($AG$5=0,0,IF(AND($AG$5+AH$6&gt;='Справочные данные'!$AF16,$AG$5+AH$6&lt;='Справочные данные'!$AG16),1,0))</f>
        <v>0</v>
      </c>
      <c r="AI16" s="4">
        <f>IF($AJ$5=0,0,IF(AND($AJ$5-AI$6&gt;='Справочные данные'!$AH16,$AJ$5-AI$6&lt;='Справочные данные'!$AI16),1,0))</f>
        <v>0</v>
      </c>
      <c r="AJ16" s="4">
        <f>IF($AJ$5=0,0,IF(AND($AJ$5&gt;='Справочные данные'!$AH16,$AJ$5&lt;='Справочные данные'!$AI16),1,0))</f>
        <v>0</v>
      </c>
      <c r="AK16" s="5">
        <f>IF($AJ$5=0,0,IF(AND($AJ$5+AK$6&gt;='Справочные данные'!$AH16,$AJ$5+AK$6&lt;='Справочные данные'!$AI16),1,0))</f>
        <v>0</v>
      </c>
      <c r="AL16">
        <f t="shared" si="0"/>
        <v>5</v>
      </c>
      <c r="AM16" t="str">
        <f t="shared" si="1"/>
        <v>-</v>
      </c>
      <c r="AN16" s="21" t="s">
        <v>28</v>
      </c>
    </row>
    <row r="17" spans="1:40" x14ac:dyDescent="0.25">
      <c r="A17" s="21" t="s">
        <v>29</v>
      </c>
      <c r="B17" s="17">
        <f>IF($C$5=0,0,IF(AND($C$5-$B$6&gt;='Справочные данные'!B17,$C$5-$B$6&lt;='Справочные данные'!C17),1,0))</f>
        <v>0</v>
      </c>
      <c r="C17" s="3">
        <f>IF($C$5=0,0,IF(AND($C$5&gt;='Справочные данные'!B17,'Справочные данные'!$B$2&lt;='Справочные данные'!C17),1,0))</f>
        <v>0</v>
      </c>
      <c r="D17" s="3">
        <f>IF($C$5=0,0,IF(AND($C$5+$D$6&gt;='Справочные данные'!B17,$C$5+$D$6&lt;='Справочные данные'!C17),1,0))</f>
        <v>0</v>
      </c>
      <c r="E17" s="4">
        <f>IF($F$5=0,0,IF(AND($F$5-$E$6&gt;='Справочные данные'!D17,$F$5-$E$6&lt;='Справочные данные'!E17),1,0))</f>
        <v>0</v>
      </c>
      <c r="F17" s="4">
        <f>IF($F$5=0,0,IF(AND($F$5&gt;='Справочные данные'!$D17,$F$5&lt;='Справочные данные'!E17),1,0))</f>
        <v>0</v>
      </c>
      <c r="G17" s="5">
        <f>IF($F$5=0,0,IF(AND($F$5+$G$6&gt;='Справочные данные'!D17,$F$5+$G$6&lt;='Справочные данные'!E17),1,0))</f>
        <v>0</v>
      </c>
      <c r="H17" s="4">
        <f>IF($I$5=0,0,IF(AND($I$5-$H$6&gt;='Справочные данные'!$F17,$I$5-$H$6&lt;='Справочные данные'!$G17),1,0))</f>
        <v>1</v>
      </c>
      <c r="I17" s="4">
        <f>IF($I$5=0,0,IF(AND($I$5&gt;='Справочные данные'!$F17,$I$5&lt;='Справочные данные'!$G17),1,0))</f>
        <v>1</v>
      </c>
      <c r="J17" s="5">
        <f>IF($I$5=0,0,IF(AND($I$5+$J$6&gt;='Справочные данные'!F17,$I$5+$J$6&lt;='Справочные данные'!G17),1,0))</f>
        <v>1</v>
      </c>
      <c r="K17" s="4">
        <f>IF($L$5=0,0,IF(AND($L$5-$K$6&gt;='Справочные данные'!$L17,$L$5-$K$6&lt;='Справочные данные'!$M17),1,0))</f>
        <v>1</v>
      </c>
      <c r="L17" s="4">
        <f>IF($L$5=0,0,IF(AND($L$5&gt;='Справочные данные'!$L17,$L$5&lt;='Справочные данные'!$M17),1,0))</f>
        <v>1</v>
      </c>
      <c r="M17" s="5">
        <f>IF($L$5=0,0,IF(AND($L$5+$M$6&gt;='Справочные данные'!L17,$L$5+$M$6&lt;='Справочные данные'!M17),1,0))</f>
        <v>1</v>
      </c>
      <c r="N17" s="4">
        <f>IF($O$5=0,0,IF(AND($O$5-N$6&gt;='Справочные данные'!$N17,$O$5-N$6&lt;='Справочные данные'!$O17),1,0))</f>
        <v>0</v>
      </c>
      <c r="O17" s="4">
        <f>IF($O$5=0,0,IF(AND($O$5&gt;='Справочные данные'!$N17,$O$5&lt;='Справочные данные'!$O17),1,0))</f>
        <v>1</v>
      </c>
      <c r="P17" s="5">
        <f>IF($O$5=0,0,IF(AND($O$5+P$6&gt;='Справочные данные'!$N17,$O$5+P$6&lt;='Справочные данные'!$O17),1,0))</f>
        <v>1</v>
      </c>
      <c r="Q17" s="4">
        <f>IF($R$5=0,0,IF(AND($R$5-Q$6&gt;='Справочные данные'!$P17,$R$5-Q$6&lt;='Справочные данные'!$Q17),1,0))</f>
        <v>0</v>
      </c>
      <c r="R17" s="4">
        <f>IF($R$5=0,0,IF(AND($R$5&gt;='Справочные данные'!$P17,$R$5&lt;='Справочные данные'!$Q17),1,0))</f>
        <v>0</v>
      </c>
      <c r="S17" s="5">
        <f>IF($R$5=0,0,IF(AND($R$5+S$6&gt;='Справочные данные'!$P17,$R$5+S$6&lt;='Справочные данные'!$Q17),1,0))</f>
        <v>0</v>
      </c>
      <c r="T17" s="4">
        <f>IF($U$5=0,0,IF(AND($U$5-T$6&gt;='Справочные данные'!$R17,$U$5-T$6&lt;='Справочные данные'!$S17),1,0))</f>
        <v>0</v>
      </c>
      <c r="U17" s="4">
        <f>IF($U$5=0,0,IF(AND($U$5&gt;='Справочные данные'!$R17,$U$5&lt;='Справочные данные'!$S17),1,0))</f>
        <v>0</v>
      </c>
      <c r="V17" s="5">
        <f>IF($U$5=0,0,IF(AND($U$5+V$6&gt;='Справочные данные'!$R17,$U$5+V$6&lt;='Справочные данные'!$S17),1,0))</f>
        <v>0</v>
      </c>
      <c r="W17" s="4">
        <f>IF($X$5=0,0,IF(AND($X$5-W$6&gt;='Справочные данные'!$T17,$X$5-W$6&lt;='Справочные данные'!$U17),1,0))</f>
        <v>0</v>
      </c>
      <c r="X17" s="4">
        <f>IF($X$5=0,0,IF(AND($X$5&gt;='Справочные данные'!$T17,$X$5&lt;='Справочные данные'!$U17),1,0))</f>
        <v>0</v>
      </c>
      <c r="Y17" s="5">
        <f>IF($X$5=0,0,IF(AND($X$5+Y$6&gt;='Справочные данные'!$T17,$X$5+Y$6&lt;='Справочные данные'!$U17),1,0))</f>
        <v>0</v>
      </c>
      <c r="Z17" s="4">
        <f>IF($AA$5=0,0,IF(AND($AA$5-Z$6&gt;='Справочные данные'!$V17,$AA$5-Z$6&lt;='Справочные данные'!$W17),1,0))</f>
        <v>0</v>
      </c>
      <c r="AA17" s="4">
        <f>IF($AA$5=0,0,IF(AND($AA$5&gt;='Справочные данные'!$V17,$AA$5&lt;='Справочные данные'!$W17),1,0))</f>
        <v>0</v>
      </c>
      <c r="AB17" s="5">
        <f>IF($AA$5=0,0,IF(AND($AA$5+AB$6&gt;='Справочные данные'!$V17,$AA$5+AB$6&lt;='Справочные данные'!$W17),1,0))</f>
        <v>0</v>
      </c>
      <c r="AC17" s="4">
        <f>IF($AD$5=0,0,IF(AND($AD$5-AC$6&gt;='Справочные данные'!$X17,$AD$5-AC$6&lt;='Справочные данные'!$Y17),1,0))</f>
        <v>0</v>
      </c>
      <c r="AD17" s="4">
        <f>IF($AD$5=0,0,IF(AND($AD$5&gt;='Справочные данные'!$X17,$AD$5&lt;='Справочные данные'!$Y17),1,0))</f>
        <v>0</v>
      </c>
      <c r="AE17" s="5">
        <f>IF($AD$5=0,0,IF(AND($AD$5+AE$6&gt;='Справочные данные'!$X17,$AD$5+AE$6&lt;='Справочные данные'!$Y17),1,0))</f>
        <v>0</v>
      </c>
      <c r="AF17" s="4">
        <f>IF($AG$5=0,0,IF(AND($AG$5-AF$6&gt;='Справочные данные'!$AF17,$AG$5-AF$6&lt;='Справочные данные'!$AG17),1,0))</f>
        <v>0</v>
      </c>
      <c r="AG17" s="4">
        <f>IF($AG$5=0,0,IF(AND($AG$5&gt;='Справочные данные'!$AF17,$AG$5&lt;='Справочные данные'!$AG17),1,0))</f>
        <v>0</v>
      </c>
      <c r="AH17" s="5">
        <f>IF($AG$5=0,0,IF(AND($AG$5+AH$6&gt;='Справочные данные'!$AF17,$AG$5+AH$6&lt;='Справочные данные'!$AG17),1,0))</f>
        <v>0</v>
      </c>
      <c r="AI17" s="4">
        <f>IF($AJ$5=0,0,IF(AND($AJ$5-AI$6&gt;='Справочные данные'!$AH17,$AJ$5-AI$6&lt;='Справочные данные'!$AI17),1,0))</f>
        <v>0</v>
      </c>
      <c r="AJ17" s="4">
        <f>IF($AJ$5=0,0,IF(AND($AJ$5&gt;='Справочные данные'!$AH17,$AJ$5&lt;='Справочные данные'!$AI17),1,0))</f>
        <v>0</v>
      </c>
      <c r="AK17" s="5">
        <f>IF($AJ$5=0,0,IF(AND($AJ$5+AK$6&gt;='Справочные данные'!$AH17,$AJ$5+AK$6&lt;='Справочные данные'!$AI17),1,0))</f>
        <v>0</v>
      </c>
      <c r="AL17">
        <f t="shared" si="0"/>
        <v>8</v>
      </c>
      <c r="AM17" t="str">
        <f t="shared" si="1"/>
        <v>-</v>
      </c>
      <c r="AN17" s="21" t="s">
        <v>29</v>
      </c>
    </row>
    <row r="18" spans="1:40" x14ac:dyDescent="0.25">
      <c r="A18" s="21" t="s">
        <v>30</v>
      </c>
      <c r="B18" s="17">
        <f>IF($C$5=0,0,IF(AND($C$5-$B$6&gt;='Справочные данные'!B18,$C$5-$B$6&lt;='Справочные данные'!C18),1,0))</f>
        <v>0</v>
      </c>
      <c r="C18" s="3">
        <f>IF($C$5=0,0,IF(AND($C$5&gt;='Справочные данные'!B18,'Справочные данные'!$B$2&lt;='Справочные данные'!C18),1,0))</f>
        <v>0</v>
      </c>
      <c r="D18" s="3">
        <f>IF($C$5=0,0,IF(AND($C$5+$D$6&gt;='Справочные данные'!B18,$C$5+$D$6&lt;='Справочные данные'!C18),1,0))</f>
        <v>0</v>
      </c>
      <c r="E18" s="4">
        <f>IF($F$5=0,0,IF(AND($F$5-$E$6&gt;='Справочные данные'!D18,$F$5-$E$6&lt;='Справочные данные'!E18),1,0))</f>
        <v>0</v>
      </c>
      <c r="F18" s="4">
        <f>IF($F$5=0,0,IF(AND($F$5&gt;='Справочные данные'!$D18,$F$5&lt;='Справочные данные'!E18),1,0))</f>
        <v>0</v>
      </c>
      <c r="G18" s="5">
        <f>IF($F$5=0,0,IF(AND($F$5+$G$6&gt;='Справочные данные'!D18,$F$5+$G$6&lt;='Справочные данные'!E18),1,0))</f>
        <v>0</v>
      </c>
      <c r="H18" s="4">
        <f>IF($I$5=0,0,IF(AND($I$5-$H$6&gt;='Справочные данные'!$F18,$I$5-$H$6&lt;='Справочные данные'!$G18),1,0))</f>
        <v>0</v>
      </c>
      <c r="I18" s="4">
        <f>IF($I$5=0,0,IF(AND($I$5&gt;='Справочные данные'!$F18,$I$5&lt;='Справочные данные'!$G18),1,0))</f>
        <v>0</v>
      </c>
      <c r="J18" s="5">
        <f>IF($I$5=0,0,IF(AND($I$5+$J$6&gt;='Справочные данные'!F18,$I$5+$J$6&lt;='Справочные данные'!G18),1,0))</f>
        <v>0</v>
      </c>
      <c r="K18" s="4">
        <f>IF($L$5=0,0,IF(AND($L$5-$K$6&gt;='Справочные данные'!$L18,$L$5-$K$6&lt;='Справочные данные'!$M18),1,0))</f>
        <v>1</v>
      </c>
      <c r="L18" s="4">
        <f>IF($L$5=0,0,IF(AND($L$5&gt;='Справочные данные'!$L18,$L$5&lt;='Справочные данные'!$M18),1,0))</f>
        <v>1</v>
      </c>
      <c r="M18" s="5">
        <f>IF($L$5=0,0,IF(AND($L$5+$M$6&gt;='Справочные данные'!L18,$L$5+$M$6&lt;='Справочные данные'!M18),1,0))</f>
        <v>1</v>
      </c>
      <c r="N18" s="4">
        <f>IF($O$5=0,0,IF(AND($O$5-N$6&gt;='Справочные данные'!$N18,$O$5-N$6&lt;='Справочные данные'!$O18),1,0))</f>
        <v>0</v>
      </c>
      <c r="O18" s="4">
        <f>IF($O$5=0,0,IF(AND($O$5&gt;='Справочные данные'!$N18,$O$5&lt;='Справочные данные'!$O18),1,0))</f>
        <v>1</v>
      </c>
      <c r="P18" s="5">
        <f>IF($O$5=0,0,IF(AND($O$5+P$6&gt;='Справочные данные'!$N18,$O$5+P$6&lt;='Справочные данные'!$O18),1,0))</f>
        <v>1</v>
      </c>
      <c r="Q18" s="4">
        <f>IF($R$5=0,0,IF(AND($R$5-Q$6&gt;='Справочные данные'!$P18,$R$5-Q$6&lt;='Справочные данные'!$Q18),1,0))</f>
        <v>0</v>
      </c>
      <c r="R18" s="4">
        <f>IF($R$5=0,0,IF(AND($R$5&gt;='Справочные данные'!$P18,$R$5&lt;='Справочные данные'!$Q18),1,0))</f>
        <v>0</v>
      </c>
      <c r="S18" s="5">
        <f>IF($R$5=0,0,IF(AND($R$5+S$6&gt;='Справочные данные'!$P18,$R$5+S$6&lt;='Справочные данные'!$Q18),1,0))</f>
        <v>0</v>
      </c>
      <c r="T18" s="4">
        <f>IF($U$5=0,0,IF(AND($U$5-T$6&gt;='Справочные данные'!$R18,$U$5-T$6&lt;='Справочные данные'!$S18),1,0))</f>
        <v>0</v>
      </c>
      <c r="U18" s="4">
        <f>IF($U$5=0,0,IF(AND($U$5&gt;='Справочные данные'!$R18,$U$5&lt;='Справочные данные'!$S18),1,0))</f>
        <v>0</v>
      </c>
      <c r="V18" s="5">
        <f>IF($U$5=0,0,IF(AND($U$5+V$6&gt;='Справочные данные'!$R18,$U$5+V$6&lt;='Справочные данные'!$S18),1,0))</f>
        <v>0</v>
      </c>
      <c r="W18" s="4">
        <f>IF($X$5=0,0,IF(AND($X$5-W$6&gt;='Справочные данные'!$T18,$X$5-W$6&lt;='Справочные данные'!$U18),1,0))</f>
        <v>0</v>
      </c>
      <c r="X18" s="4">
        <f>IF($X$5=0,0,IF(AND($X$5&gt;='Справочные данные'!$T18,$X$5&lt;='Справочные данные'!$U18),1,0))</f>
        <v>0</v>
      </c>
      <c r="Y18" s="5">
        <f>IF($X$5=0,0,IF(AND($X$5+Y$6&gt;='Справочные данные'!$T18,$X$5+Y$6&lt;='Справочные данные'!$U18),1,0))</f>
        <v>0</v>
      </c>
      <c r="Z18" s="4">
        <f>IF($AA$5=0,0,IF(AND($AA$5-Z$6&gt;='Справочные данные'!$V18,$AA$5-Z$6&lt;='Справочные данные'!$W18),1,0))</f>
        <v>0</v>
      </c>
      <c r="AA18" s="4">
        <f>IF($AA$5=0,0,IF(AND($AA$5&gt;='Справочные данные'!$V18,$AA$5&lt;='Справочные данные'!$W18),1,0))</f>
        <v>0</v>
      </c>
      <c r="AB18" s="5">
        <f>IF($AA$5=0,0,IF(AND($AA$5+AB$6&gt;='Справочные данные'!$V18,$AA$5+AB$6&lt;='Справочные данные'!$W18),1,0))</f>
        <v>0</v>
      </c>
      <c r="AC18" s="4">
        <f>IF($AD$5=0,0,IF(AND($AD$5-AC$6&gt;='Справочные данные'!$X18,$AD$5-AC$6&lt;='Справочные данные'!$Y18),1,0))</f>
        <v>0</v>
      </c>
      <c r="AD18" s="4">
        <f>IF($AD$5=0,0,IF(AND($AD$5&gt;='Справочные данные'!$X18,$AD$5&lt;='Справочные данные'!$Y18),1,0))</f>
        <v>0</v>
      </c>
      <c r="AE18" s="5">
        <f>IF($AD$5=0,0,IF(AND($AD$5+AE$6&gt;='Справочные данные'!$X18,$AD$5+AE$6&lt;='Справочные данные'!$Y18),1,0))</f>
        <v>0</v>
      </c>
      <c r="AF18" s="4">
        <f>IF($AG$5=0,0,IF(AND($AG$5-AF$6&gt;='Справочные данные'!$AF18,$AG$5-AF$6&lt;='Справочные данные'!$AG18),1,0))</f>
        <v>0</v>
      </c>
      <c r="AG18" s="4">
        <f>IF($AG$5=0,0,IF(AND($AG$5&gt;='Справочные данные'!$AF18,$AG$5&lt;='Справочные данные'!$AG18),1,0))</f>
        <v>0</v>
      </c>
      <c r="AH18" s="5">
        <f>IF($AG$5=0,0,IF(AND($AG$5+AH$6&gt;='Справочные данные'!$AF18,$AG$5+AH$6&lt;='Справочные данные'!$AG18),1,0))</f>
        <v>0</v>
      </c>
      <c r="AI18" s="4">
        <f>IF($AJ$5=0,0,IF(AND($AJ$5-AI$6&gt;='Справочные данные'!$AH18,$AJ$5-AI$6&lt;='Справочные данные'!$AI18),1,0))</f>
        <v>0</v>
      </c>
      <c r="AJ18" s="4">
        <f>IF($AJ$5=0,0,IF(AND($AJ$5&gt;='Справочные данные'!$AH18,$AJ$5&lt;='Справочные данные'!$AI18),1,0))</f>
        <v>0</v>
      </c>
      <c r="AK18" s="5">
        <f>IF($AJ$5=0,0,IF(AND($AJ$5+AK$6&gt;='Справочные данные'!$AH18,$AJ$5+AK$6&lt;='Справочные данные'!$AI18),1,0))</f>
        <v>0</v>
      </c>
      <c r="AL18">
        <f t="shared" si="0"/>
        <v>5</v>
      </c>
      <c r="AM18" t="str">
        <f t="shared" si="1"/>
        <v>-</v>
      </c>
      <c r="AN18" s="21" t="s">
        <v>30</v>
      </c>
    </row>
    <row r="19" spans="1:40" x14ac:dyDescent="0.25">
      <c r="A19" s="21" t="s">
        <v>31</v>
      </c>
      <c r="B19" s="17">
        <f>IF($C$5=0,0,IF(AND($C$5-$B$6&gt;='Справочные данные'!B19,$C$5-$B$6&lt;='Справочные данные'!C19),1,0))</f>
        <v>0</v>
      </c>
      <c r="C19" s="3">
        <f>IF($C$5=0,0,IF(AND($C$5&gt;='Справочные данные'!B19,'Справочные данные'!$B$2&lt;='Справочные данные'!C19),1,0))</f>
        <v>0</v>
      </c>
      <c r="D19" s="3">
        <f>IF($C$5=0,0,IF(AND($C$5+$D$6&gt;='Справочные данные'!B19,$C$5+$D$6&lt;='Справочные данные'!C19),1,0))</f>
        <v>0</v>
      </c>
      <c r="E19" s="4">
        <f>IF($F$5=0,0,IF(AND($F$5-$E$6&gt;='Справочные данные'!D19,$F$5-$E$6&lt;='Справочные данные'!E19),1,0))</f>
        <v>0</v>
      </c>
      <c r="F19" s="4">
        <f>IF($F$5=0,0,IF(AND($F$5&gt;='Справочные данные'!$D19,$F$5&lt;='Справочные данные'!E19),1,0))</f>
        <v>0</v>
      </c>
      <c r="G19" s="5">
        <f>IF($F$5=0,0,IF(AND($F$5+$G$6&gt;='Справочные данные'!D19,$F$5+$G$6&lt;='Справочные данные'!E19),1,0))</f>
        <v>0</v>
      </c>
      <c r="H19" s="4">
        <f>IF($I$5=0,0,IF(AND($I$5-$H$6&gt;='Справочные данные'!$F19,$I$5-$H$6&lt;='Справочные данные'!$G19),1,0))</f>
        <v>1</v>
      </c>
      <c r="I19" s="4">
        <f>IF($I$5=0,0,IF(AND($I$5&gt;='Справочные данные'!$F19,$I$5&lt;='Справочные данные'!$G19),1,0))</f>
        <v>1</v>
      </c>
      <c r="J19" s="5">
        <f>IF($I$5=0,0,IF(AND($I$5+$J$6&gt;='Справочные данные'!F19,$I$5+$J$6&lt;='Справочные данные'!G19),1,0))</f>
        <v>1</v>
      </c>
      <c r="K19" s="4">
        <f>IF($L$5=0,0,IF(AND($L$5-$K$6&gt;='Справочные данные'!$L19,$L$5-$K$6&lt;='Справочные данные'!$M19),1,0))</f>
        <v>1</v>
      </c>
      <c r="L19" s="4">
        <f>IF($L$5=0,0,IF(AND($L$5&gt;='Справочные данные'!$L19,$L$5&lt;='Справочные данные'!$M19),1,0))</f>
        <v>1</v>
      </c>
      <c r="M19" s="5">
        <f>IF($L$5=0,0,IF(AND($L$5+$M$6&gt;='Справочные данные'!L19,$L$5+$M$6&lt;='Справочные данные'!M19),1,0))</f>
        <v>1</v>
      </c>
      <c r="N19" s="4">
        <f>IF($O$5=0,0,IF(AND($O$5-N$6&gt;='Справочные данные'!$N19,$O$5-N$6&lt;='Справочные данные'!$O19),1,0))</f>
        <v>0</v>
      </c>
      <c r="O19" s="4">
        <f>IF($O$5=0,0,IF(AND($O$5&gt;='Справочные данные'!$N19,$O$5&lt;='Справочные данные'!$O19),1,0))</f>
        <v>1</v>
      </c>
      <c r="P19" s="5">
        <f>IF($O$5=0,0,IF(AND($O$5+P$6&gt;='Справочные данные'!$N19,$O$5+P$6&lt;='Справочные данные'!$O19),1,0))</f>
        <v>1</v>
      </c>
      <c r="Q19" s="4">
        <f>IF($R$5=0,0,IF(AND($R$5-Q$6&gt;='Справочные данные'!$P19,$R$5-Q$6&lt;='Справочные данные'!$Q19),1,0))</f>
        <v>0</v>
      </c>
      <c r="R19" s="4">
        <f>IF($R$5=0,0,IF(AND($R$5&gt;='Справочные данные'!$P19,$R$5&lt;='Справочные данные'!$Q19),1,0))</f>
        <v>0</v>
      </c>
      <c r="S19" s="5">
        <f>IF($R$5=0,0,IF(AND($R$5+S$6&gt;='Справочные данные'!$P19,$R$5+S$6&lt;='Справочные данные'!$Q19),1,0))</f>
        <v>0</v>
      </c>
      <c r="T19" s="4">
        <f>IF($U$5=0,0,IF(AND($U$5-T$6&gt;='Справочные данные'!$R19,$U$5-T$6&lt;='Справочные данные'!$S19),1,0))</f>
        <v>0</v>
      </c>
      <c r="U19" s="4">
        <f>IF($U$5=0,0,IF(AND($U$5&gt;='Справочные данные'!$R19,$U$5&lt;='Справочные данные'!$S19),1,0))</f>
        <v>0</v>
      </c>
      <c r="V19" s="5">
        <f>IF($U$5=0,0,IF(AND($U$5+V$6&gt;='Справочные данные'!$R19,$U$5+V$6&lt;='Справочные данные'!$S19),1,0))</f>
        <v>0</v>
      </c>
      <c r="W19" s="4">
        <f>IF($X$5=0,0,IF(AND($X$5-W$6&gt;='Справочные данные'!$T19,$X$5-W$6&lt;='Справочные данные'!$U19),1,0))</f>
        <v>0</v>
      </c>
      <c r="X19" s="4">
        <f>IF($X$5=0,0,IF(AND($X$5&gt;='Справочные данные'!$T19,$X$5&lt;='Справочные данные'!$U19),1,0))</f>
        <v>0</v>
      </c>
      <c r="Y19" s="5">
        <f>IF($X$5=0,0,IF(AND($X$5+Y$6&gt;='Справочные данные'!$T19,$X$5+Y$6&lt;='Справочные данные'!$U19),1,0))</f>
        <v>0</v>
      </c>
      <c r="Z19" s="4">
        <f>IF($AA$5=0,0,IF(AND($AA$5-Z$6&gt;='Справочные данные'!$V19,$AA$5-Z$6&lt;='Справочные данные'!$W19),1,0))</f>
        <v>0</v>
      </c>
      <c r="AA19" s="4">
        <f>IF($AA$5=0,0,IF(AND($AA$5&gt;='Справочные данные'!$V19,$AA$5&lt;='Справочные данные'!$W19),1,0))</f>
        <v>0</v>
      </c>
      <c r="AB19" s="5">
        <f>IF($AA$5=0,0,IF(AND($AA$5+AB$6&gt;='Справочные данные'!$V19,$AA$5+AB$6&lt;='Справочные данные'!$W19),1,0))</f>
        <v>0</v>
      </c>
      <c r="AC19" s="4">
        <f>IF($AD$5=0,0,IF(AND($AD$5-AC$6&gt;='Справочные данные'!$X19,$AD$5-AC$6&lt;='Справочные данные'!$Y19),1,0))</f>
        <v>0</v>
      </c>
      <c r="AD19" s="4">
        <f>IF($AD$5=0,0,IF(AND($AD$5&gt;='Справочные данные'!$X19,$AD$5&lt;='Справочные данные'!$Y19),1,0))</f>
        <v>0</v>
      </c>
      <c r="AE19" s="5">
        <f>IF($AD$5=0,0,IF(AND($AD$5+AE$6&gt;='Справочные данные'!$X19,$AD$5+AE$6&lt;='Справочные данные'!$Y19),1,0))</f>
        <v>0</v>
      </c>
      <c r="AF19" s="4">
        <f>IF($AG$5=0,0,IF(AND($AG$5-AF$6&gt;='Справочные данные'!$AF19,$AG$5-AF$6&lt;='Справочные данные'!$AG19),1,0))</f>
        <v>0</v>
      </c>
      <c r="AG19" s="4">
        <f>IF($AG$5=0,0,IF(AND($AG$5&gt;='Справочные данные'!$AF19,$AG$5&lt;='Справочные данные'!$AG19),1,0))</f>
        <v>0</v>
      </c>
      <c r="AH19" s="5">
        <f>IF($AG$5=0,0,IF(AND($AG$5+AH$6&gt;='Справочные данные'!$AF19,$AG$5+AH$6&lt;='Справочные данные'!$AG19),1,0))</f>
        <v>0</v>
      </c>
      <c r="AI19" s="4">
        <f>IF($AJ$5=0,0,IF(AND($AJ$5-AI$6&gt;='Справочные данные'!$AH19,$AJ$5-AI$6&lt;='Справочные данные'!$AI19),1,0))</f>
        <v>0</v>
      </c>
      <c r="AJ19" s="4">
        <f>IF($AJ$5=0,0,IF(AND($AJ$5&gt;='Справочные данные'!$AH19,$AJ$5&lt;='Справочные данные'!$AI19),1,0))</f>
        <v>0</v>
      </c>
      <c r="AK19" s="5">
        <f>IF($AJ$5=0,0,IF(AND($AJ$5+AK$6&gt;='Справочные данные'!$AH19,$AJ$5+AK$6&lt;='Справочные данные'!$AI19),1,0))</f>
        <v>0</v>
      </c>
      <c r="AL19">
        <f t="shared" si="0"/>
        <v>8</v>
      </c>
      <c r="AM19" t="str">
        <f t="shared" si="1"/>
        <v>-</v>
      </c>
      <c r="AN19" s="21" t="s">
        <v>31</v>
      </c>
    </row>
    <row r="20" spans="1:40" x14ac:dyDescent="0.25">
      <c r="A20" s="21" t="s">
        <v>32</v>
      </c>
      <c r="B20" s="17">
        <f>IF($C$5=0,0,IF(AND($C$5-$B$6&gt;='Справочные данные'!B20,$C$5-$B$6&lt;='Справочные данные'!C20),1,0))</f>
        <v>0</v>
      </c>
      <c r="C20" s="3">
        <f>IF($C$5=0,0,IF(AND($C$5&gt;='Справочные данные'!B20,'Справочные данные'!$B$2&lt;='Справочные данные'!C20),1,0))</f>
        <v>0</v>
      </c>
      <c r="D20" s="3">
        <f>IF($C$5=0,0,IF(AND($C$5+$D$6&gt;='Справочные данные'!B20,$C$5+$D$6&lt;='Справочные данные'!C20),1,0))</f>
        <v>0</v>
      </c>
      <c r="E20" s="4">
        <f>IF($F$5=0,0,IF(AND($F$5-$E$6&gt;='Справочные данные'!D20,$F$5-$E$6&lt;='Справочные данные'!E20),1,0))</f>
        <v>0</v>
      </c>
      <c r="F20" s="4">
        <f>IF($F$5=0,0,IF(AND($F$5&gt;='Справочные данные'!$D20,$F$5&lt;='Справочные данные'!E20),1,0))</f>
        <v>0</v>
      </c>
      <c r="G20" s="5">
        <f>IF($F$5=0,0,IF(AND($F$5+$G$6&gt;='Справочные данные'!D20,$F$5+$G$6&lt;='Справочные данные'!E20),1,0))</f>
        <v>0</v>
      </c>
      <c r="H20" s="4">
        <f>IF($I$5=0,0,IF(AND($I$5-$H$6&gt;='Справочные данные'!$F20,$I$5-$H$6&lt;='Справочные данные'!$G20),1,0))</f>
        <v>1</v>
      </c>
      <c r="I20" s="4">
        <f>IF($I$5=0,0,IF(AND($I$5&gt;='Справочные данные'!$F20,$I$5&lt;='Справочные данные'!$G20),1,0))</f>
        <v>1</v>
      </c>
      <c r="J20" s="5">
        <f>IF($I$5=0,0,IF(AND($I$5+$J$6&gt;='Справочные данные'!F20,$I$5+$J$6&lt;='Справочные данные'!G20),1,0))</f>
        <v>1</v>
      </c>
      <c r="K20" s="4">
        <f>IF($L$5=0,0,IF(AND($L$5-$K$6&gt;='Справочные данные'!$L20,$L$5-$K$6&lt;='Справочные данные'!$M20),1,0))</f>
        <v>1</v>
      </c>
      <c r="L20" s="4">
        <f>IF($L$5=0,0,IF(AND($L$5&gt;='Справочные данные'!$L20,$L$5&lt;='Справочные данные'!$M20),1,0))</f>
        <v>1</v>
      </c>
      <c r="M20" s="5">
        <f>IF($L$5=0,0,IF(AND($L$5+$M$6&gt;='Справочные данные'!L20,$L$5+$M$6&lt;='Справочные данные'!M20),1,0))</f>
        <v>1</v>
      </c>
      <c r="N20" s="4">
        <f>IF($O$5=0,0,IF(AND($O$5-N$6&gt;='Справочные данные'!$N20,$O$5-N$6&lt;='Справочные данные'!$O20),1,0))</f>
        <v>0</v>
      </c>
      <c r="O20" s="4">
        <f>IF($O$5=0,0,IF(AND($O$5&gt;='Справочные данные'!$N20,$O$5&lt;='Справочные данные'!$O20),1,0))</f>
        <v>1</v>
      </c>
      <c r="P20" s="5">
        <f>IF($O$5=0,0,IF(AND($O$5+P$6&gt;='Справочные данные'!$N20,$O$5+P$6&lt;='Справочные данные'!$O20),1,0))</f>
        <v>1</v>
      </c>
      <c r="Q20" s="4">
        <f>IF($R$5=0,0,IF(AND($R$5-Q$6&gt;='Справочные данные'!$P20,$R$5-Q$6&lt;='Справочные данные'!$Q20),1,0))</f>
        <v>0</v>
      </c>
      <c r="R20" s="4">
        <f>IF($R$5=0,0,IF(AND($R$5&gt;='Справочные данные'!$P20,$R$5&lt;='Справочные данные'!$Q20),1,0))</f>
        <v>0</v>
      </c>
      <c r="S20" s="5">
        <f>IF($R$5=0,0,IF(AND($R$5+S$6&gt;='Справочные данные'!$P20,$R$5+S$6&lt;='Справочные данные'!$Q20),1,0))</f>
        <v>0</v>
      </c>
      <c r="T20" s="4">
        <f>IF($U$5=0,0,IF(AND($U$5-T$6&gt;='Справочные данные'!$R20,$U$5-T$6&lt;='Справочные данные'!$S20),1,0))</f>
        <v>0</v>
      </c>
      <c r="U20" s="4">
        <f>IF($U$5=0,0,IF(AND($U$5&gt;='Справочные данные'!$R20,$U$5&lt;='Справочные данные'!$S20),1,0))</f>
        <v>0</v>
      </c>
      <c r="V20" s="5">
        <f>IF($U$5=0,0,IF(AND($U$5+V$6&gt;='Справочные данные'!$R20,$U$5+V$6&lt;='Справочные данные'!$S20),1,0))</f>
        <v>0</v>
      </c>
      <c r="W20" s="4">
        <f>IF($X$5=0,0,IF(AND($X$5-W$6&gt;='Справочные данные'!$T20,$X$5-W$6&lt;='Справочные данные'!$U20),1,0))</f>
        <v>0</v>
      </c>
      <c r="X20" s="4">
        <f>IF($X$5=0,0,IF(AND($X$5&gt;='Справочные данные'!$T20,$X$5&lt;='Справочные данные'!$U20),1,0))</f>
        <v>0</v>
      </c>
      <c r="Y20" s="5">
        <f>IF($X$5=0,0,IF(AND($X$5+Y$6&gt;='Справочные данные'!$T20,$X$5+Y$6&lt;='Справочные данные'!$U20),1,0))</f>
        <v>0</v>
      </c>
      <c r="Z20" s="4">
        <f>IF($AA$5=0,0,IF(AND($AA$5-Z$6&gt;='Справочные данные'!$V20,$AA$5-Z$6&lt;='Справочные данные'!$W20),1,0))</f>
        <v>0</v>
      </c>
      <c r="AA20" s="4">
        <f>IF($AA$5=0,0,IF(AND($AA$5&gt;='Справочные данные'!$V20,$AA$5&lt;='Справочные данные'!$W20),1,0))</f>
        <v>0</v>
      </c>
      <c r="AB20" s="5">
        <f>IF($AA$5=0,0,IF(AND($AA$5+AB$6&gt;='Справочные данные'!$V20,$AA$5+AB$6&lt;='Справочные данные'!$W20),1,0))</f>
        <v>0</v>
      </c>
      <c r="AC20" s="4">
        <f>IF($AD$5=0,0,IF(AND($AD$5-AC$6&gt;='Справочные данные'!$X20,$AD$5-AC$6&lt;='Справочные данные'!$Y20),1,0))</f>
        <v>0</v>
      </c>
      <c r="AD20" s="4">
        <f>IF($AD$5=0,0,IF(AND($AD$5&gt;='Справочные данные'!$X20,$AD$5&lt;='Справочные данные'!$Y20),1,0))</f>
        <v>0</v>
      </c>
      <c r="AE20" s="5">
        <f>IF($AD$5=0,0,IF(AND($AD$5+AE$6&gt;='Справочные данные'!$X20,$AD$5+AE$6&lt;='Справочные данные'!$Y20),1,0))</f>
        <v>0</v>
      </c>
      <c r="AF20" s="4">
        <f>IF($AG$5=0,0,IF(AND($AG$5-AF$6&gt;='Справочные данные'!$AF20,$AG$5-AF$6&lt;='Справочные данные'!$AG20),1,0))</f>
        <v>0</v>
      </c>
      <c r="AG20" s="4">
        <f>IF($AG$5=0,0,IF(AND($AG$5&gt;='Справочные данные'!$AF20,$AG$5&lt;='Справочные данные'!$AG20),1,0))</f>
        <v>0</v>
      </c>
      <c r="AH20" s="5">
        <f>IF($AG$5=0,0,IF(AND($AG$5+AH$6&gt;='Справочные данные'!$AF20,$AG$5+AH$6&lt;='Справочные данные'!$AG20),1,0))</f>
        <v>0</v>
      </c>
      <c r="AI20" s="4">
        <f>IF($AJ$5=0,0,IF(AND($AJ$5-AI$6&gt;='Справочные данные'!$AH20,$AJ$5-AI$6&lt;='Справочные данные'!$AI20),1,0))</f>
        <v>0</v>
      </c>
      <c r="AJ20" s="4">
        <f>IF($AJ$5=0,0,IF(AND($AJ$5&gt;='Справочные данные'!$AH20,$AJ$5&lt;='Справочные данные'!$AI20),1,0))</f>
        <v>0</v>
      </c>
      <c r="AK20" s="5">
        <f>IF($AJ$5=0,0,IF(AND($AJ$5+AK$6&gt;='Справочные данные'!$AH20,$AJ$5+AK$6&lt;='Справочные данные'!$AI20),1,0))</f>
        <v>0</v>
      </c>
      <c r="AL20">
        <f t="shared" si="0"/>
        <v>8</v>
      </c>
      <c r="AM20" t="str">
        <f t="shared" si="1"/>
        <v>-</v>
      </c>
      <c r="AN20" s="21" t="s">
        <v>32</v>
      </c>
    </row>
    <row r="21" spans="1:40" x14ac:dyDescent="0.25">
      <c r="A21" s="21" t="s">
        <v>33</v>
      </c>
      <c r="B21" s="17">
        <f>IF($C$5=0,0,IF(AND($C$5-$B$6&gt;='Справочные данные'!B21,$C$5-$B$6&lt;='Справочные данные'!C21),1,0))</f>
        <v>0</v>
      </c>
      <c r="C21" s="3">
        <f>IF($C$5=0,0,IF(AND($C$5&gt;='Справочные данные'!B21,'Справочные данные'!$B$2&lt;='Справочные данные'!C21),1,0))</f>
        <v>0</v>
      </c>
      <c r="D21" s="3">
        <f>IF($C$5=0,0,IF(AND($C$5+$D$6&gt;='Справочные данные'!B21,$C$5+$D$6&lt;='Справочные данные'!C21),1,0))</f>
        <v>0</v>
      </c>
      <c r="E21" s="4">
        <f>IF($F$5=0,0,IF(AND($F$5-$E$6&gt;='Справочные данные'!D21,$F$5-$E$6&lt;='Справочные данные'!E21),1,0))</f>
        <v>0</v>
      </c>
      <c r="F21" s="4">
        <f>IF($F$5=0,0,IF(AND($F$5&gt;='Справочные данные'!$D21,$F$5&lt;='Справочные данные'!E21),1,0))</f>
        <v>0</v>
      </c>
      <c r="G21" s="5">
        <f>IF($F$5=0,0,IF(AND($F$5+$G$6&gt;='Справочные данные'!D21,$F$5+$G$6&lt;='Справочные данные'!E21),1,0))</f>
        <v>0</v>
      </c>
      <c r="H21" s="4">
        <f>IF($I$5=0,0,IF(AND($I$5-$H$6&gt;='Справочные данные'!$F21,$I$5-$H$6&lt;='Справочные данные'!$G21),1,0))</f>
        <v>1</v>
      </c>
      <c r="I21" s="4">
        <f>IF($I$5=0,0,IF(AND($I$5&gt;='Справочные данные'!$F21,$I$5&lt;='Справочные данные'!$G21),1,0))</f>
        <v>1</v>
      </c>
      <c r="J21" s="5">
        <f>IF($I$5=0,0,IF(AND($I$5+$J$6&gt;='Справочные данные'!F21,$I$5+$J$6&lt;='Справочные данные'!G21),1,0))</f>
        <v>1</v>
      </c>
      <c r="K21" s="4">
        <f>IF($L$5=0,0,IF(AND($L$5-$K$6&gt;='Справочные данные'!$L21,$L$5-$K$6&lt;='Справочные данные'!$M21),1,0))</f>
        <v>1</v>
      </c>
      <c r="L21" s="4">
        <f>IF($L$5=0,0,IF(AND($L$5&gt;='Справочные данные'!$L21,$L$5&lt;='Справочные данные'!$M21),1,0))</f>
        <v>1</v>
      </c>
      <c r="M21" s="5">
        <f>IF($L$5=0,0,IF(AND($L$5+$M$6&gt;='Справочные данные'!L21,$L$5+$M$6&lt;='Справочные данные'!M21),1,0))</f>
        <v>1</v>
      </c>
      <c r="N21" s="4">
        <f>IF($O$5=0,0,IF(AND($O$5-N$6&gt;='Справочные данные'!$N21,$O$5-N$6&lt;='Справочные данные'!$O21),1,0))</f>
        <v>0</v>
      </c>
      <c r="O21" s="4">
        <f>IF($O$5=0,0,IF(AND($O$5&gt;='Справочные данные'!$N21,$O$5&lt;='Справочные данные'!$O21),1,0))</f>
        <v>1</v>
      </c>
      <c r="P21" s="5">
        <f>IF($O$5=0,0,IF(AND($O$5+P$6&gt;='Справочные данные'!$N21,$O$5+P$6&lt;='Справочные данные'!$O21),1,0))</f>
        <v>1</v>
      </c>
      <c r="Q21" s="4">
        <f>IF($R$5=0,0,IF(AND($R$5-Q$6&gt;='Справочные данные'!$P21,$R$5-Q$6&lt;='Справочные данные'!$Q21),1,0))</f>
        <v>0</v>
      </c>
      <c r="R21" s="4">
        <f>IF($R$5=0,0,IF(AND($R$5&gt;='Справочные данные'!$P21,$R$5&lt;='Справочные данные'!$Q21),1,0))</f>
        <v>0</v>
      </c>
      <c r="S21" s="5">
        <f>IF($R$5=0,0,IF(AND($R$5+S$6&gt;='Справочные данные'!$P21,$R$5+S$6&lt;='Справочные данные'!$Q21),1,0))</f>
        <v>0</v>
      </c>
      <c r="T21" s="4">
        <f>IF($U$5=0,0,IF(AND($U$5-T$6&gt;='Справочные данные'!$R21,$U$5-T$6&lt;='Справочные данные'!$S21),1,0))</f>
        <v>0</v>
      </c>
      <c r="U21" s="4">
        <f>IF($U$5=0,0,IF(AND($U$5&gt;='Справочные данные'!$R21,$U$5&lt;='Справочные данные'!$S21),1,0))</f>
        <v>0</v>
      </c>
      <c r="V21" s="5">
        <f>IF($U$5=0,0,IF(AND($U$5+V$6&gt;='Справочные данные'!$R21,$U$5+V$6&lt;='Справочные данные'!$S21),1,0))</f>
        <v>0</v>
      </c>
      <c r="W21" s="4">
        <f>IF($X$5=0,0,IF(AND($X$5-W$6&gt;='Справочные данные'!$T21,$X$5-W$6&lt;='Справочные данные'!$U21),1,0))</f>
        <v>0</v>
      </c>
      <c r="X21" s="4">
        <f>IF($X$5=0,0,IF(AND($X$5&gt;='Справочные данные'!$T21,$X$5&lt;='Справочные данные'!$U21),1,0))</f>
        <v>0</v>
      </c>
      <c r="Y21" s="5">
        <f>IF($X$5=0,0,IF(AND($X$5+Y$6&gt;='Справочные данные'!$T21,$X$5+Y$6&lt;='Справочные данные'!$U21),1,0))</f>
        <v>0</v>
      </c>
      <c r="Z21" s="4">
        <f>IF($AA$5=0,0,IF(AND($AA$5-Z$6&gt;='Справочные данные'!$V21,$AA$5-Z$6&lt;='Справочные данные'!$W21),1,0))</f>
        <v>0</v>
      </c>
      <c r="AA21" s="4">
        <f>IF($AA$5=0,0,IF(AND($AA$5&gt;='Справочные данные'!$V21,$AA$5&lt;='Справочные данные'!$W21),1,0))</f>
        <v>0</v>
      </c>
      <c r="AB21" s="5">
        <f>IF($AA$5=0,0,IF(AND($AA$5+AB$6&gt;='Справочные данные'!$V21,$AA$5+AB$6&lt;='Справочные данные'!$W21),1,0))</f>
        <v>0</v>
      </c>
      <c r="AC21" s="4">
        <f>IF($AD$5=0,0,IF(AND($AD$5-AC$6&gt;='Справочные данные'!$X21,$AD$5-AC$6&lt;='Справочные данные'!$Y21),1,0))</f>
        <v>0</v>
      </c>
      <c r="AD21" s="4">
        <f>IF($AD$5=0,0,IF(AND($AD$5&gt;='Справочные данные'!$X21,$AD$5&lt;='Справочные данные'!$Y21),1,0))</f>
        <v>0</v>
      </c>
      <c r="AE21" s="5">
        <f>IF($AD$5=0,0,IF(AND($AD$5+AE$6&gt;='Справочные данные'!$X21,$AD$5+AE$6&lt;='Справочные данные'!$Y21),1,0))</f>
        <v>0</v>
      </c>
      <c r="AF21" s="4">
        <f>IF($AG$5=0,0,IF(AND($AG$5-AF$6&gt;='Справочные данные'!$AF21,$AG$5-AF$6&lt;='Справочные данные'!$AG21),1,0))</f>
        <v>0</v>
      </c>
      <c r="AG21" s="4">
        <f>IF($AG$5=0,0,IF(AND($AG$5&gt;='Справочные данные'!$AF21,$AG$5&lt;='Справочные данные'!$AG21),1,0))</f>
        <v>0</v>
      </c>
      <c r="AH21" s="5">
        <f>IF($AG$5=0,0,IF(AND($AG$5+AH$6&gt;='Справочные данные'!$AF21,$AG$5+AH$6&lt;='Справочные данные'!$AG21),1,0))</f>
        <v>0</v>
      </c>
      <c r="AI21" s="4">
        <f>IF($AJ$5=0,0,IF(AND($AJ$5-AI$6&gt;='Справочные данные'!$AH21,$AJ$5-AI$6&lt;='Справочные данные'!$AI21),1,0))</f>
        <v>0</v>
      </c>
      <c r="AJ21" s="4">
        <f>IF($AJ$5=0,0,IF(AND($AJ$5&gt;='Справочные данные'!$AH21,$AJ$5&lt;='Справочные данные'!$AI21),1,0))</f>
        <v>0</v>
      </c>
      <c r="AK21" s="5">
        <f>IF($AJ$5=0,0,IF(AND($AJ$5+AK$6&gt;='Справочные данные'!$AH21,$AJ$5+AK$6&lt;='Справочные данные'!$AI21),1,0))</f>
        <v>0</v>
      </c>
      <c r="AL21">
        <f t="shared" si="0"/>
        <v>8</v>
      </c>
      <c r="AM21" t="str">
        <f t="shared" si="1"/>
        <v>-</v>
      </c>
      <c r="AN21" s="21" t="s">
        <v>33</v>
      </c>
    </row>
    <row r="22" spans="1:40" x14ac:dyDescent="0.25">
      <c r="A22" s="21" t="s">
        <v>34</v>
      </c>
      <c r="B22" s="17">
        <f>IF($C$5=0,0,IF(AND($C$5-$B$6&gt;='Справочные данные'!B22,$C$5-$B$6&lt;='Справочные данные'!C22),1,0))</f>
        <v>0</v>
      </c>
      <c r="C22" s="3">
        <f>IF($C$5=0,0,IF(AND($C$5&gt;='Справочные данные'!B22,'Справочные данные'!$B$2&lt;='Справочные данные'!C22),1,0))</f>
        <v>0</v>
      </c>
      <c r="D22" s="3">
        <f>IF($C$5=0,0,IF(AND($C$5+$D$6&gt;='Справочные данные'!B22,$C$5+$D$6&lt;='Справочные данные'!C22),1,0))</f>
        <v>0</v>
      </c>
      <c r="E22" s="4">
        <f>IF($F$5=0,0,IF(AND($F$5-$E$6&gt;='Справочные данные'!D22,$F$5-$E$6&lt;='Справочные данные'!E22),1,0))</f>
        <v>1</v>
      </c>
      <c r="F22" s="4">
        <f>IF($F$5=0,0,IF(AND($F$5&gt;='Справочные данные'!$D22,$F$5&lt;='Справочные данные'!E22),1,0))</f>
        <v>1</v>
      </c>
      <c r="G22" s="5">
        <f>IF($F$5=0,0,IF(AND($F$5+$G$6&gt;='Справочные данные'!D22,$F$5+$G$6&lt;='Справочные данные'!E22),1,0))</f>
        <v>1</v>
      </c>
      <c r="H22" s="4">
        <f>IF($I$5=0,0,IF(AND($I$5-$H$6&gt;='Справочные данные'!$F22,$I$5-$H$6&lt;='Справочные данные'!$G22),1,0))</f>
        <v>0</v>
      </c>
      <c r="I22" s="4">
        <f>IF($I$5=0,0,IF(AND($I$5&gt;='Справочные данные'!$F22,$I$5&lt;='Справочные данные'!$G22),1,0))</f>
        <v>0</v>
      </c>
      <c r="J22" s="5">
        <f>IF($I$5=0,0,IF(AND($I$5+$J$6&gt;='Справочные данные'!F22,$I$5+$J$6&lt;='Справочные данные'!G22),1,0))</f>
        <v>0</v>
      </c>
      <c r="K22" s="4">
        <f>IF($L$5=0,0,IF(AND($L$5-$K$6&gt;='Справочные данные'!$L22,$L$5-$K$6&lt;='Справочные данные'!$M22),1,0))</f>
        <v>1</v>
      </c>
      <c r="L22" s="4">
        <f>IF($L$5=0,0,IF(AND($L$5&gt;='Справочные данные'!$L22,$L$5&lt;='Справочные данные'!$M22),1,0))</f>
        <v>1</v>
      </c>
      <c r="M22" s="5">
        <f>IF($L$5=0,0,IF(AND($L$5+$M$6&gt;='Справочные данные'!L22,$L$5+$M$6&lt;='Справочные данные'!M22),1,0))</f>
        <v>1</v>
      </c>
      <c r="N22" s="4">
        <f>IF($O$5=0,0,IF(AND($O$5-N$6&gt;='Справочные данные'!$N22,$O$5-N$6&lt;='Справочные данные'!$O22),1,0))</f>
        <v>0</v>
      </c>
      <c r="O22" s="4">
        <f>IF($O$5=0,0,IF(AND($O$5&gt;='Справочные данные'!$N22,$O$5&lt;='Справочные данные'!$O22),1,0))</f>
        <v>1</v>
      </c>
      <c r="P22" s="5">
        <f>IF($O$5=0,0,IF(AND($O$5+P$6&gt;='Справочные данные'!$N22,$O$5+P$6&lt;='Справочные данные'!$O22),1,0))</f>
        <v>1</v>
      </c>
      <c r="Q22" s="4">
        <f>IF($R$5=0,0,IF(AND($R$5-Q$6&gt;='Справочные данные'!$P22,$R$5-Q$6&lt;='Справочные данные'!$Q22),1,0))</f>
        <v>0</v>
      </c>
      <c r="R22" s="4">
        <f>IF($R$5=0,0,IF(AND($R$5&gt;='Справочные данные'!$P22,$R$5&lt;='Справочные данные'!$Q22),1,0))</f>
        <v>0</v>
      </c>
      <c r="S22" s="5">
        <f>IF($R$5=0,0,IF(AND($R$5+S$6&gt;='Справочные данные'!$P22,$R$5+S$6&lt;='Справочные данные'!$Q22),1,0))</f>
        <v>0</v>
      </c>
      <c r="T22" s="4">
        <f>IF($U$5=0,0,IF(AND($U$5-T$6&gt;='Справочные данные'!$R22,$U$5-T$6&lt;='Справочные данные'!$S22),1,0))</f>
        <v>0</v>
      </c>
      <c r="U22" s="4">
        <f>IF($U$5=0,0,IF(AND($U$5&gt;='Справочные данные'!$R22,$U$5&lt;='Справочные данные'!$S22),1,0))</f>
        <v>0</v>
      </c>
      <c r="V22" s="5">
        <f>IF($U$5=0,0,IF(AND($U$5+V$6&gt;='Справочные данные'!$R22,$U$5+V$6&lt;='Справочные данные'!$S22),1,0))</f>
        <v>0</v>
      </c>
      <c r="W22" s="4">
        <f>IF($X$5=0,0,IF(AND($X$5-W$6&gt;='Справочные данные'!$T22,$X$5-W$6&lt;='Справочные данные'!$U22),1,0))</f>
        <v>0</v>
      </c>
      <c r="X22" s="4">
        <f>IF($X$5=0,0,IF(AND($X$5&gt;='Справочные данные'!$T22,$X$5&lt;='Справочные данные'!$U22),1,0))</f>
        <v>0</v>
      </c>
      <c r="Y22" s="5">
        <f>IF($X$5=0,0,IF(AND($X$5+Y$6&gt;='Справочные данные'!$T22,$X$5+Y$6&lt;='Справочные данные'!$U22),1,0))</f>
        <v>0</v>
      </c>
      <c r="Z22" s="4">
        <f>IF($AA$5=0,0,IF(AND($AA$5-Z$6&gt;='Справочные данные'!$V22,$AA$5-Z$6&lt;='Справочные данные'!$W22),1,0))</f>
        <v>0</v>
      </c>
      <c r="AA22" s="4">
        <f>IF($AA$5=0,0,IF(AND($AA$5&gt;='Справочные данные'!$V22,$AA$5&lt;='Справочные данные'!$W22),1,0))</f>
        <v>0</v>
      </c>
      <c r="AB22" s="5">
        <f>IF($AA$5=0,0,IF(AND($AA$5+AB$6&gt;='Справочные данные'!$V22,$AA$5+AB$6&lt;='Справочные данные'!$W22),1,0))</f>
        <v>0</v>
      </c>
      <c r="AC22" s="4">
        <f>IF($AD$5=0,0,IF(AND($AD$5-AC$6&gt;='Справочные данные'!$X22,$AD$5-AC$6&lt;='Справочные данные'!$Y22),1,0))</f>
        <v>0</v>
      </c>
      <c r="AD22" s="4">
        <f>IF($AD$5=0,0,IF(AND($AD$5&gt;='Справочные данные'!$X22,$AD$5&lt;='Справочные данные'!$Y22),1,0))</f>
        <v>0</v>
      </c>
      <c r="AE22" s="5">
        <f>IF($AD$5=0,0,IF(AND($AD$5+AE$6&gt;='Справочные данные'!$X22,$AD$5+AE$6&lt;='Справочные данные'!$Y22),1,0))</f>
        <v>0</v>
      </c>
      <c r="AF22" s="4">
        <f>IF($AG$5=0,0,IF(AND($AG$5-AF$6&gt;='Справочные данные'!$AF22,$AG$5-AF$6&lt;='Справочные данные'!$AG22),1,0))</f>
        <v>0</v>
      </c>
      <c r="AG22" s="4">
        <f>IF($AG$5=0,0,IF(AND($AG$5&gt;='Справочные данные'!$AF22,$AG$5&lt;='Справочные данные'!$AG22),1,0))</f>
        <v>0</v>
      </c>
      <c r="AH22" s="5">
        <f>IF($AG$5=0,0,IF(AND($AG$5+AH$6&gt;='Справочные данные'!$AF22,$AG$5+AH$6&lt;='Справочные данные'!$AG22),1,0))</f>
        <v>0</v>
      </c>
      <c r="AI22" s="4">
        <f>IF($AJ$5=0,0,IF(AND($AJ$5-AI$6&gt;='Справочные данные'!$AH22,$AJ$5-AI$6&lt;='Справочные данные'!$AI22),1,0))</f>
        <v>0</v>
      </c>
      <c r="AJ22" s="4">
        <f>IF($AJ$5=0,0,IF(AND($AJ$5&gt;='Справочные данные'!$AH22,$AJ$5&lt;='Справочные данные'!$AI22),1,0))</f>
        <v>0</v>
      </c>
      <c r="AK22" s="5">
        <f>IF($AJ$5=0,0,IF(AND($AJ$5+AK$6&gt;='Справочные данные'!$AH22,$AJ$5+AK$6&lt;='Справочные данные'!$AI22),1,0))</f>
        <v>0</v>
      </c>
      <c r="AL22">
        <f t="shared" si="0"/>
        <v>8</v>
      </c>
      <c r="AM22" t="str">
        <f t="shared" si="1"/>
        <v>-</v>
      </c>
      <c r="AN22" s="21" t="s">
        <v>34</v>
      </c>
    </row>
    <row r="23" spans="1:40" x14ac:dyDescent="0.25">
      <c r="A23" s="21" t="s">
        <v>35</v>
      </c>
      <c r="B23" s="17">
        <f>IF($C$5=0,0,IF(AND($C$5-$B$6&gt;='Справочные данные'!B23,$C$5-$B$6&lt;='Справочные данные'!C23),1,0))</f>
        <v>0</v>
      </c>
      <c r="C23" s="3">
        <f>IF($C$5=0,0,IF(AND($C$5&gt;='Справочные данные'!B23,'Справочные данные'!$B$2&lt;='Справочные данные'!C23),1,0))</f>
        <v>0</v>
      </c>
      <c r="D23" s="3">
        <f>IF($C$5=0,0,IF(AND($C$5+$D$6&gt;='Справочные данные'!B23,$C$5+$D$6&lt;='Справочные данные'!C23),1,0))</f>
        <v>0</v>
      </c>
      <c r="E23" s="4">
        <f>IF($F$5=0,0,IF(AND($F$5-$E$6&gt;='Справочные данные'!D23,$F$5-$E$6&lt;='Справочные данные'!E23),1,0))</f>
        <v>1</v>
      </c>
      <c r="F23" s="4">
        <f>IF($F$5=0,0,IF(AND($F$5&gt;='Справочные данные'!$D23,$F$5&lt;='Справочные данные'!E23),1,0))</f>
        <v>1</v>
      </c>
      <c r="G23" s="5">
        <f>IF($F$5=0,0,IF(AND($F$5+$G$6&gt;='Справочные данные'!D23,$F$5+$G$6&lt;='Справочные данные'!E23),1,0))</f>
        <v>1</v>
      </c>
      <c r="H23" s="4">
        <f>IF($I$5=0,0,IF(AND($I$5-$H$6&gt;='Справочные данные'!$F23,$I$5-$H$6&lt;='Справочные данные'!$G23),1,0))</f>
        <v>1</v>
      </c>
      <c r="I23" s="4">
        <f>IF($I$5=0,0,IF(AND($I$5&gt;='Справочные данные'!$F23,$I$5&lt;='Справочные данные'!$G23),1,0))</f>
        <v>1</v>
      </c>
      <c r="J23" s="5">
        <f>IF($I$5=0,0,IF(AND($I$5+$J$6&gt;='Справочные данные'!F23,$I$5+$J$6&lt;='Справочные данные'!G23),1,0))</f>
        <v>1</v>
      </c>
      <c r="K23" s="4">
        <f>IF($L$5=0,0,IF(AND($L$5-$K$6&gt;='Справочные данные'!$L23,$L$5-$K$6&lt;='Справочные данные'!$M23),1,0))</f>
        <v>1</v>
      </c>
      <c r="L23" s="4">
        <f>IF($L$5=0,0,IF(AND($L$5&gt;='Справочные данные'!$L23,$L$5&lt;='Справочные данные'!$M23),1,0))</f>
        <v>1</v>
      </c>
      <c r="M23" s="5">
        <f>IF($L$5=0,0,IF(AND($L$5+$M$6&gt;='Справочные данные'!L23,$L$5+$M$6&lt;='Справочные данные'!M23),1,0))</f>
        <v>1</v>
      </c>
      <c r="N23" s="4">
        <f>IF($O$5=0,0,IF(AND($O$5-N$6&gt;='Справочные данные'!$N23,$O$5-N$6&lt;='Справочные данные'!$O23),1,0))</f>
        <v>0</v>
      </c>
      <c r="O23" s="4">
        <f>IF($O$5=0,0,IF(AND($O$5&gt;='Справочные данные'!$N23,$O$5&lt;='Справочные данные'!$O23),1,0))</f>
        <v>1</v>
      </c>
      <c r="P23" s="5">
        <f>IF($O$5=0,0,IF(AND($O$5+P$6&gt;='Справочные данные'!$N23,$O$5+P$6&lt;='Справочные данные'!$O23),1,0))</f>
        <v>1</v>
      </c>
      <c r="Q23" s="4">
        <f>IF($R$5=0,0,IF(AND($R$5-Q$6&gt;='Справочные данные'!$P23,$R$5-Q$6&lt;='Справочные данные'!$Q23),1,0))</f>
        <v>0</v>
      </c>
      <c r="R23" s="4">
        <f>IF($R$5=0,0,IF(AND($R$5&gt;='Справочные данные'!$P23,$R$5&lt;='Справочные данные'!$Q23),1,0))</f>
        <v>0</v>
      </c>
      <c r="S23" s="5">
        <f>IF($R$5=0,0,IF(AND($R$5+S$6&gt;='Справочные данные'!$P23,$R$5+S$6&lt;='Справочные данные'!$Q23),1,0))</f>
        <v>0</v>
      </c>
      <c r="T23" s="4">
        <f>IF($U$5=0,0,IF(AND($U$5-T$6&gt;='Справочные данные'!$R23,$U$5-T$6&lt;='Справочные данные'!$S23),1,0))</f>
        <v>0</v>
      </c>
      <c r="U23" s="4">
        <f>IF($U$5=0,0,IF(AND($U$5&gt;='Справочные данные'!$R23,$U$5&lt;='Справочные данные'!$S23),1,0))</f>
        <v>0</v>
      </c>
      <c r="V23" s="5">
        <f>IF($U$5=0,0,IF(AND($U$5+V$6&gt;='Справочные данные'!$R23,$U$5+V$6&lt;='Справочные данные'!$S23),1,0))</f>
        <v>0</v>
      </c>
      <c r="W23" s="4">
        <f>IF($X$5=0,0,IF(AND($X$5-W$6&gt;='Справочные данные'!$T23,$X$5-W$6&lt;='Справочные данные'!$U23),1,0))</f>
        <v>0</v>
      </c>
      <c r="X23" s="4">
        <f>IF($X$5=0,0,IF(AND($X$5&gt;='Справочные данные'!$T23,$X$5&lt;='Справочные данные'!$U23),1,0))</f>
        <v>0</v>
      </c>
      <c r="Y23" s="5">
        <f>IF($X$5=0,0,IF(AND($X$5+Y$6&gt;='Справочные данные'!$T23,$X$5+Y$6&lt;='Справочные данные'!$U23),1,0))</f>
        <v>0</v>
      </c>
      <c r="Z23" s="4">
        <f>IF($AA$5=0,0,IF(AND($AA$5-Z$6&gt;='Справочные данные'!$V23,$AA$5-Z$6&lt;='Справочные данные'!$W23),1,0))</f>
        <v>0</v>
      </c>
      <c r="AA23" s="4">
        <f>IF($AA$5=0,0,IF(AND($AA$5&gt;='Справочные данные'!$V23,$AA$5&lt;='Справочные данные'!$W23),1,0))</f>
        <v>0</v>
      </c>
      <c r="AB23" s="5">
        <f>IF($AA$5=0,0,IF(AND($AA$5+AB$6&gt;='Справочные данные'!$V23,$AA$5+AB$6&lt;='Справочные данные'!$W23),1,0))</f>
        <v>0</v>
      </c>
      <c r="AC23" s="4">
        <f>IF($AD$5=0,0,IF(AND($AD$5-AC$6&gt;='Справочные данные'!$X23,$AD$5-AC$6&lt;='Справочные данные'!$Y23),1,0))</f>
        <v>0</v>
      </c>
      <c r="AD23" s="4">
        <f>IF($AD$5=0,0,IF(AND($AD$5&gt;='Справочные данные'!$X23,$AD$5&lt;='Справочные данные'!$Y23),1,0))</f>
        <v>0</v>
      </c>
      <c r="AE23" s="5">
        <f>IF($AD$5=0,0,IF(AND($AD$5+AE$6&gt;='Справочные данные'!$X23,$AD$5+AE$6&lt;='Справочные данные'!$Y23),1,0))</f>
        <v>0</v>
      </c>
      <c r="AF23" s="4">
        <f>IF($AG$5=0,0,IF(AND($AG$5-AF$6&gt;='Справочные данные'!$AF23,$AG$5-AF$6&lt;='Справочные данные'!$AG23),1,0))</f>
        <v>0</v>
      </c>
      <c r="AG23" s="4">
        <f>IF($AG$5=0,0,IF(AND($AG$5&gt;='Справочные данные'!$AF23,$AG$5&lt;='Справочные данные'!$AG23),1,0))</f>
        <v>0</v>
      </c>
      <c r="AH23" s="5">
        <f>IF($AG$5=0,0,IF(AND($AG$5+AH$6&gt;='Справочные данные'!$AF23,$AG$5+AH$6&lt;='Справочные данные'!$AG23),1,0))</f>
        <v>0</v>
      </c>
      <c r="AI23" s="4">
        <f>IF($AJ$5=0,0,IF(AND($AJ$5-AI$6&gt;='Справочные данные'!$AH23,$AJ$5-AI$6&lt;='Справочные данные'!$AI23),1,0))</f>
        <v>0</v>
      </c>
      <c r="AJ23" s="4">
        <f>IF($AJ$5=0,0,IF(AND($AJ$5&gt;='Справочные данные'!$AH23,$AJ$5&lt;='Справочные данные'!$AI23),1,0))</f>
        <v>0</v>
      </c>
      <c r="AK23" s="5">
        <f>IF($AJ$5=0,0,IF(AND($AJ$5+AK$6&gt;='Справочные данные'!$AH23,$AJ$5+AK$6&lt;='Справочные данные'!$AI23),1,0))</f>
        <v>0</v>
      </c>
      <c r="AL23">
        <f t="shared" si="0"/>
        <v>11</v>
      </c>
      <c r="AM23" t="str">
        <f t="shared" si="1"/>
        <v>Внимание</v>
      </c>
      <c r="AN23" s="21" t="s">
        <v>35</v>
      </c>
    </row>
    <row r="24" spans="1:40" x14ac:dyDescent="0.25">
      <c r="A24" s="21" t="s">
        <v>36</v>
      </c>
      <c r="B24" s="17">
        <f>IF($C$5=0,0,IF(AND($C$5-$B$6&gt;='Справочные данные'!B24,$C$5-$B$6&lt;='Справочные данные'!C24),1,0))</f>
        <v>0</v>
      </c>
      <c r="C24" s="3">
        <f>IF($C$5=0,0,IF(AND($C$5&gt;='Справочные данные'!B24,'Справочные данные'!$B$2&lt;='Справочные данные'!C24),1,0))</f>
        <v>0</v>
      </c>
      <c r="D24" s="3">
        <f>IF($C$5=0,0,IF(AND($C$5+$D$6&gt;='Справочные данные'!B24,$C$5+$D$6&lt;='Справочные данные'!C24),1,0))</f>
        <v>0</v>
      </c>
      <c r="E24" s="4">
        <f>IF($F$5=0,0,IF(AND($F$5-$E$6&gt;='Справочные данные'!D24,$F$5-$E$6&lt;='Справочные данные'!E24),1,0))</f>
        <v>1</v>
      </c>
      <c r="F24" s="4">
        <f>IF($F$5=0,0,IF(AND($F$5&gt;='Справочные данные'!$D24,$F$5&lt;='Справочные данные'!E24),1,0))</f>
        <v>1</v>
      </c>
      <c r="G24" s="5">
        <f>IF($F$5=0,0,IF(AND($F$5+$G$6&gt;='Справочные данные'!D24,$F$5+$G$6&lt;='Справочные данные'!E24),1,0))</f>
        <v>1</v>
      </c>
      <c r="H24" s="4">
        <f>IF($I$5=0,0,IF(AND($I$5-$H$6&gt;='Справочные данные'!$F24,$I$5-$H$6&lt;='Справочные данные'!$G24),1,0))</f>
        <v>1</v>
      </c>
      <c r="I24" s="4">
        <f>IF($I$5=0,0,IF(AND($I$5&gt;='Справочные данные'!$F24,$I$5&lt;='Справочные данные'!$G24),1,0))</f>
        <v>1</v>
      </c>
      <c r="J24" s="5">
        <f>IF($I$5=0,0,IF(AND($I$5+$J$6&gt;='Справочные данные'!F24,$I$5+$J$6&lt;='Справочные данные'!G24),1,0))</f>
        <v>1</v>
      </c>
      <c r="K24" s="4">
        <f>IF($L$5=0,0,IF(AND($L$5-$K$6&gt;='Справочные данные'!$L24,$L$5-$K$6&lt;='Справочные данные'!$M24),1,0))</f>
        <v>1</v>
      </c>
      <c r="L24" s="4">
        <f>IF($L$5=0,0,IF(AND($L$5&gt;='Справочные данные'!$L24,$L$5&lt;='Справочные данные'!$M24),1,0))</f>
        <v>1</v>
      </c>
      <c r="M24" s="5">
        <f>IF($L$5=0,0,IF(AND($L$5+$M$6&gt;='Справочные данные'!L24,$L$5+$M$6&lt;='Справочные данные'!M24),1,0))</f>
        <v>1</v>
      </c>
      <c r="N24" s="4">
        <f>IF($O$5=0,0,IF(AND($O$5-N$6&gt;='Справочные данные'!$N24,$O$5-N$6&lt;='Справочные данные'!$O24),1,0))</f>
        <v>0</v>
      </c>
      <c r="O24" s="4">
        <f>IF($O$5=0,0,IF(AND($O$5&gt;='Справочные данные'!$N24,$O$5&lt;='Справочные данные'!$O24),1,0))</f>
        <v>1</v>
      </c>
      <c r="P24" s="5">
        <f>IF($O$5=0,0,IF(AND($O$5+P$6&gt;='Справочные данные'!$N24,$O$5+P$6&lt;='Справочные данные'!$O24),1,0))</f>
        <v>1</v>
      </c>
      <c r="Q24" s="4">
        <f>IF($R$5=0,0,IF(AND($R$5-Q$6&gt;='Справочные данные'!$P24,$R$5-Q$6&lt;='Справочные данные'!$Q24),1,0))</f>
        <v>0</v>
      </c>
      <c r="R24" s="4">
        <f>IF($R$5=0,0,IF(AND($R$5&gt;='Справочные данные'!$P24,$R$5&lt;='Справочные данные'!$Q24),1,0))</f>
        <v>0</v>
      </c>
      <c r="S24" s="5">
        <f>IF($R$5=0,0,IF(AND($R$5+S$6&gt;='Справочные данные'!$P24,$R$5+S$6&lt;='Справочные данные'!$Q24),1,0))</f>
        <v>0</v>
      </c>
      <c r="T24" s="4">
        <f>IF($U$5=0,0,IF(AND($U$5-T$6&gt;='Справочные данные'!$R24,$U$5-T$6&lt;='Справочные данные'!$S24),1,0))</f>
        <v>0</v>
      </c>
      <c r="U24" s="4">
        <f>IF($U$5=0,0,IF(AND($U$5&gt;='Справочные данные'!$R24,$U$5&lt;='Справочные данные'!$S24),1,0))</f>
        <v>0</v>
      </c>
      <c r="V24" s="5">
        <f>IF($U$5=0,0,IF(AND($U$5+V$6&gt;='Справочные данные'!$R24,$U$5+V$6&lt;='Справочные данные'!$S24),1,0))</f>
        <v>0</v>
      </c>
      <c r="W24" s="4">
        <f>IF($X$5=0,0,IF(AND($X$5-W$6&gt;='Справочные данные'!$T24,$X$5-W$6&lt;='Справочные данные'!$U24),1,0))</f>
        <v>0</v>
      </c>
      <c r="X24" s="4">
        <f>IF($X$5=0,0,IF(AND($X$5&gt;='Справочные данные'!$T24,$X$5&lt;='Справочные данные'!$U24),1,0))</f>
        <v>0</v>
      </c>
      <c r="Y24" s="5">
        <f>IF($X$5=0,0,IF(AND($X$5+Y$6&gt;='Справочные данные'!$T24,$X$5+Y$6&lt;='Справочные данные'!$U24),1,0))</f>
        <v>0</v>
      </c>
      <c r="Z24" s="4">
        <f>IF($AA$5=0,0,IF(AND($AA$5-Z$6&gt;='Справочные данные'!$V24,$AA$5-Z$6&lt;='Справочные данные'!$W24),1,0))</f>
        <v>0</v>
      </c>
      <c r="AA24" s="4">
        <f>IF($AA$5=0,0,IF(AND($AA$5&gt;='Справочные данные'!$V24,$AA$5&lt;='Справочные данные'!$W24),1,0))</f>
        <v>0</v>
      </c>
      <c r="AB24" s="5">
        <f>IF($AA$5=0,0,IF(AND($AA$5+AB$6&gt;='Справочные данные'!$V24,$AA$5+AB$6&lt;='Справочные данные'!$W24),1,0))</f>
        <v>0</v>
      </c>
      <c r="AC24" s="4">
        <f>IF($AD$5=0,0,IF(AND($AD$5-AC$6&gt;='Справочные данные'!$X24,$AD$5-AC$6&lt;='Справочные данные'!$Y24),1,0))</f>
        <v>0</v>
      </c>
      <c r="AD24" s="4">
        <f>IF($AD$5=0,0,IF(AND($AD$5&gt;='Справочные данные'!$X24,$AD$5&lt;='Справочные данные'!$Y24),1,0))</f>
        <v>0</v>
      </c>
      <c r="AE24" s="5">
        <f>IF($AD$5=0,0,IF(AND($AD$5+AE$6&gt;='Справочные данные'!$X24,$AD$5+AE$6&lt;='Справочные данные'!$Y24),1,0))</f>
        <v>0</v>
      </c>
      <c r="AF24" s="4">
        <f>IF($AG$5=0,0,IF(AND($AG$5-AF$6&gt;='Справочные данные'!$AF24,$AG$5-AF$6&lt;='Справочные данные'!$AG24),1,0))</f>
        <v>0</v>
      </c>
      <c r="AG24" s="4">
        <f>IF($AG$5=0,0,IF(AND($AG$5&gt;='Справочные данные'!$AF24,$AG$5&lt;='Справочные данные'!$AG24),1,0))</f>
        <v>0</v>
      </c>
      <c r="AH24" s="5">
        <f>IF($AG$5=0,0,IF(AND($AG$5+AH$6&gt;='Справочные данные'!$AF24,$AG$5+AH$6&lt;='Справочные данные'!$AG24),1,0))</f>
        <v>0</v>
      </c>
      <c r="AI24" s="4">
        <f>IF($AJ$5=0,0,IF(AND($AJ$5-AI$6&gt;='Справочные данные'!$AH24,$AJ$5-AI$6&lt;='Справочные данные'!$AI24),1,0))</f>
        <v>0</v>
      </c>
      <c r="AJ24" s="4">
        <f>IF($AJ$5=0,0,IF(AND($AJ$5&gt;='Справочные данные'!$AH24,$AJ$5&lt;='Справочные данные'!$AI24),1,0))</f>
        <v>0</v>
      </c>
      <c r="AK24" s="5">
        <f>IF($AJ$5=0,0,IF(AND($AJ$5+AK$6&gt;='Справочные данные'!$AH24,$AJ$5+AK$6&lt;='Справочные данные'!$AI24),1,0))</f>
        <v>0</v>
      </c>
      <c r="AL24">
        <f t="shared" si="0"/>
        <v>11</v>
      </c>
      <c r="AM24" t="str">
        <f t="shared" si="1"/>
        <v>Внимание</v>
      </c>
      <c r="AN24" s="21" t="s">
        <v>36</v>
      </c>
    </row>
    <row r="25" spans="1:40" x14ac:dyDescent="0.25">
      <c r="A25" s="21" t="s">
        <v>37</v>
      </c>
      <c r="B25" s="17">
        <f>IF($C$5=0,0,IF(AND($C$5-$B$6&gt;='Справочные данные'!B25,$C$5-$B$6&lt;='Справочные данные'!C25),1,0))</f>
        <v>0</v>
      </c>
      <c r="C25" s="3">
        <f>IF($C$5=0,0,IF(AND($C$5&gt;='Справочные данные'!B25,'Справочные данные'!$B$2&lt;='Справочные данные'!C25),1,0))</f>
        <v>0</v>
      </c>
      <c r="D25" s="3">
        <f>IF($C$5=0,0,IF(AND($C$5+$D$6&gt;='Справочные данные'!B25,$C$5+$D$6&lt;='Справочные данные'!C25),1,0))</f>
        <v>0</v>
      </c>
      <c r="E25" s="4">
        <f>IF($F$5=0,0,IF(AND($F$5-$E$6&gt;='Справочные данные'!D25,$F$5-$E$6&lt;='Справочные данные'!E25),1,0))</f>
        <v>1</v>
      </c>
      <c r="F25" s="4">
        <f>IF($F$5=0,0,IF(AND($F$5&gt;='Справочные данные'!$D25,$F$5&lt;='Справочные данные'!E25),1,0))</f>
        <v>1</v>
      </c>
      <c r="G25" s="5">
        <f>IF($F$5=0,0,IF(AND($F$5+$G$6&gt;='Справочные данные'!D25,$F$5+$G$6&lt;='Справочные данные'!E25),1,0))</f>
        <v>1</v>
      </c>
      <c r="H25" s="4">
        <f>IF($I$5=0,0,IF(AND($I$5-$H$6&gt;='Справочные данные'!$F25,$I$5-$H$6&lt;='Справочные данные'!$G25),1,0))</f>
        <v>1</v>
      </c>
      <c r="I25" s="4">
        <f>IF($I$5=0,0,IF(AND($I$5&gt;='Справочные данные'!$F25,$I$5&lt;='Справочные данные'!$G25),1,0))</f>
        <v>1</v>
      </c>
      <c r="J25" s="5">
        <f>IF($I$5=0,0,IF(AND($I$5+$J$6&gt;='Справочные данные'!F25,$I$5+$J$6&lt;='Справочные данные'!G25),1,0))</f>
        <v>1</v>
      </c>
      <c r="K25" s="4">
        <f>IF($L$5=0,0,IF(AND($L$5-$K$6&gt;='Справочные данные'!$L25,$L$5-$K$6&lt;='Справочные данные'!$M25),1,0))</f>
        <v>1</v>
      </c>
      <c r="L25" s="4">
        <f>IF($L$5=0,0,IF(AND($L$5&gt;='Справочные данные'!$L25,$L$5&lt;='Справочные данные'!$M25),1,0))</f>
        <v>1</v>
      </c>
      <c r="M25" s="5">
        <f>IF($L$5=0,0,IF(AND($L$5+$M$6&gt;='Справочные данные'!L25,$L$5+$M$6&lt;='Справочные данные'!M25),1,0))</f>
        <v>1</v>
      </c>
      <c r="N25" s="4">
        <f>IF($O$5=0,0,IF(AND($O$5-N$6&gt;='Справочные данные'!$N25,$O$5-N$6&lt;='Справочные данные'!$O25),1,0))</f>
        <v>0</v>
      </c>
      <c r="O25" s="4">
        <f>IF($O$5=0,0,IF(AND($O$5&gt;='Справочные данные'!$N25,$O$5&lt;='Справочные данные'!$O25),1,0))</f>
        <v>1</v>
      </c>
      <c r="P25" s="5">
        <f>IF($O$5=0,0,IF(AND($O$5+P$6&gt;='Справочные данные'!$N25,$O$5+P$6&lt;='Справочные данные'!$O25),1,0))</f>
        <v>1</v>
      </c>
      <c r="Q25" s="4">
        <f>IF($R$5=0,0,IF(AND($R$5-Q$6&gt;='Справочные данные'!$P25,$R$5-Q$6&lt;='Справочные данные'!$Q25),1,0))</f>
        <v>0</v>
      </c>
      <c r="R25" s="4">
        <f>IF($R$5=0,0,IF(AND($R$5&gt;='Справочные данные'!$P25,$R$5&lt;='Справочные данные'!$Q25),1,0))</f>
        <v>0</v>
      </c>
      <c r="S25" s="5">
        <f>IF($R$5=0,0,IF(AND($R$5+S$6&gt;='Справочные данные'!$P25,$R$5+S$6&lt;='Справочные данные'!$Q25),1,0))</f>
        <v>0</v>
      </c>
      <c r="T25" s="4">
        <f>IF($U$5=0,0,IF(AND($U$5-T$6&gt;='Справочные данные'!$R25,$U$5-T$6&lt;='Справочные данные'!$S25),1,0))</f>
        <v>0</v>
      </c>
      <c r="U25" s="4">
        <f>IF($U$5=0,0,IF(AND($U$5&gt;='Справочные данные'!$R25,$U$5&lt;='Справочные данные'!$S25),1,0))</f>
        <v>0</v>
      </c>
      <c r="V25" s="5">
        <f>IF($U$5=0,0,IF(AND($U$5+V$6&gt;='Справочные данные'!$R25,$U$5+V$6&lt;='Справочные данные'!$S25),1,0))</f>
        <v>0</v>
      </c>
      <c r="W25" s="4">
        <f>IF($X$5=0,0,IF(AND($X$5-W$6&gt;='Справочные данные'!$T25,$X$5-W$6&lt;='Справочные данные'!$U25),1,0))</f>
        <v>0</v>
      </c>
      <c r="X25" s="4">
        <f>IF($X$5=0,0,IF(AND($X$5&gt;='Справочные данные'!$T25,$X$5&lt;='Справочные данные'!$U25),1,0))</f>
        <v>0</v>
      </c>
      <c r="Y25" s="5">
        <f>IF($X$5=0,0,IF(AND($X$5+Y$6&gt;='Справочные данные'!$T25,$X$5+Y$6&lt;='Справочные данные'!$U25),1,0))</f>
        <v>0</v>
      </c>
      <c r="Z25" s="4">
        <f>IF($AA$5=0,0,IF(AND($AA$5-Z$6&gt;='Справочные данные'!$V25,$AA$5-Z$6&lt;='Справочные данные'!$W25),1,0))</f>
        <v>0</v>
      </c>
      <c r="AA25" s="4">
        <f>IF($AA$5=0,0,IF(AND($AA$5&gt;='Справочные данные'!$V25,$AA$5&lt;='Справочные данные'!$W25),1,0))</f>
        <v>0</v>
      </c>
      <c r="AB25" s="5">
        <f>IF($AA$5=0,0,IF(AND($AA$5+AB$6&gt;='Справочные данные'!$V25,$AA$5+AB$6&lt;='Справочные данные'!$W25),1,0))</f>
        <v>0</v>
      </c>
      <c r="AC25" s="4">
        <f>IF($AD$5=0,0,IF(AND($AD$5-AC$6&gt;='Справочные данные'!$X25,$AD$5-AC$6&lt;='Справочные данные'!$Y25),1,0))</f>
        <v>0</v>
      </c>
      <c r="AD25" s="4">
        <f>IF($AD$5=0,0,IF(AND($AD$5&gt;='Справочные данные'!$X25,$AD$5&lt;='Справочные данные'!$Y25),1,0))</f>
        <v>0</v>
      </c>
      <c r="AE25" s="5">
        <f>IF($AD$5=0,0,IF(AND($AD$5+AE$6&gt;='Справочные данные'!$X25,$AD$5+AE$6&lt;='Справочные данные'!$Y25),1,0))</f>
        <v>0</v>
      </c>
      <c r="AF25" s="4">
        <f>IF($AG$5=0,0,IF(AND($AG$5-AF$6&gt;='Справочные данные'!$AF25,$AG$5-AF$6&lt;='Справочные данные'!$AG25),1,0))</f>
        <v>0</v>
      </c>
      <c r="AG25" s="4">
        <f>IF($AG$5=0,0,IF(AND($AG$5&gt;='Справочные данные'!$AF25,$AG$5&lt;='Справочные данные'!$AG25),1,0))</f>
        <v>0</v>
      </c>
      <c r="AH25" s="5">
        <f>IF($AG$5=0,0,IF(AND($AG$5+AH$6&gt;='Справочные данные'!$AF25,$AG$5+AH$6&lt;='Справочные данные'!$AG25),1,0))</f>
        <v>0</v>
      </c>
      <c r="AI25" s="4">
        <f>IF($AJ$5=0,0,IF(AND($AJ$5-AI$6&gt;='Справочные данные'!$AH25,$AJ$5-AI$6&lt;='Справочные данные'!$AI25),1,0))</f>
        <v>0</v>
      </c>
      <c r="AJ25" s="4">
        <f>IF($AJ$5=0,0,IF(AND($AJ$5&gt;='Справочные данные'!$AH25,$AJ$5&lt;='Справочные данные'!$AI25),1,0))</f>
        <v>0</v>
      </c>
      <c r="AK25" s="5">
        <f>IF($AJ$5=0,0,IF(AND($AJ$5+AK$6&gt;='Справочные данные'!$AH25,$AJ$5+AK$6&lt;='Справочные данные'!$AI25),1,0))</f>
        <v>0</v>
      </c>
      <c r="AL25">
        <f t="shared" si="0"/>
        <v>11</v>
      </c>
      <c r="AM25" t="str">
        <f t="shared" si="1"/>
        <v>Внимание</v>
      </c>
      <c r="AN25" s="21" t="s">
        <v>37</v>
      </c>
    </row>
    <row r="26" spans="1:40" x14ac:dyDescent="0.25">
      <c r="A26" s="21" t="s">
        <v>38</v>
      </c>
      <c r="B26" s="17">
        <f>IF($C$5=0,0,IF(AND($C$5-$B$6&gt;='Справочные данные'!B26,$C$5-$B$6&lt;='Справочные данные'!C26),1,0))</f>
        <v>0</v>
      </c>
      <c r="C26" s="3">
        <f>IF($C$5=0,0,IF(AND($C$5&gt;='Справочные данные'!B26,'Справочные данные'!$B$2&lt;='Справочные данные'!C26),1,0))</f>
        <v>0</v>
      </c>
      <c r="D26" s="3">
        <f>IF($C$5=0,0,IF(AND($C$5+$D$6&gt;='Справочные данные'!B26,$C$5+$D$6&lt;='Справочные данные'!C26),1,0))</f>
        <v>0</v>
      </c>
      <c r="E26" s="4">
        <f>IF($F$5=0,0,IF(AND($F$5-$E$6&gt;='Справочные данные'!D26,$F$5-$E$6&lt;='Справочные данные'!E26),1,0))</f>
        <v>1</v>
      </c>
      <c r="F26" s="4">
        <f>IF($F$5=0,0,IF(AND($F$5&gt;='Справочные данные'!$D26,$F$5&lt;='Справочные данные'!E26),1,0))</f>
        <v>0</v>
      </c>
      <c r="G26" s="5">
        <f>IF($F$5=0,0,IF(AND($F$5+$G$6&gt;='Справочные данные'!D26,$F$5+$G$6&lt;='Справочные данные'!E26),1,0))</f>
        <v>0</v>
      </c>
      <c r="H26" s="4">
        <f>IF($I$5=0,0,IF(AND($I$5-$H$6&gt;='Справочные данные'!$F26,$I$5-$H$6&lt;='Справочные данные'!$G26),1,0))</f>
        <v>0</v>
      </c>
      <c r="I26" s="4">
        <f>IF($I$5=0,0,IF(AND($I$5&gt;='Справочные данные'!$F26,$I$5&lt;='Справочные данные'!$G26),1,0))</f>
        <v>1</v>
      </c>
      <c r="J26" s="5">
        <f>IF($I$5=0,0,IF(AND($I$5+$J$6&gt;='Справочные данные'!F26,$I$5+$J$6&lt;='Справочные данные'!G26),1,0))</f>
        <v>1</v>
      </c>
      <c r="K26" s="4">
        <f>IF($L$5=0,0,IF(AND($L$5-$K$6&gt;='Справочные данные'!$L26,$L$5-$K$6&lt;='Справочные данные'!$M26),1,0))</f>
        <v>1</v>
      </c>
      <c r="L26" s="4">
        <f>IF($L$5=0,0,IF(AND($L$5&gt;='Справочные данные'!$L26,$L$5&lt;='Справочные данные'!$M26),1,0))</f>
        <v>1</v>
      </c>
      <c r="M26" s="5">
        <f>IF($L$5=0,0,IF(AND($L$5+$M$6&gt;='Справочные данные'!L26,$L$5+$M$6&lt;='Справочные данные'!M26),1,0))</f>
        <v>1</v>
      </c>
      <c r="N26" s="4">
        <f>IF($O$5=0,0,IF(AND($O$5-N$6&gt;='Справочные данные'!$N26,$O$5-N$6&lt;='Справочные данные'!$O26),1,0))</f>
        <v>0</v>
      </c>
      <c r="O26" s="4">
        <f>IF($O$5=0,0,IF(AND($O$5&gt;='Справочные данные'!$N26,$O$5&lt;='Справочные данные'!$O26),1,0))</f>
        <v>1</v>
      </c>
      <c r="P26" s="5">
        <f>IF($O$5=0,0,IF(AND($O$5+P$6&gt;='Справочные данные'!$N26,$O$5+P$6&lt;='Справочные данные'!$O26),1,0))</f>
        <v>1</v>
      </c>
      <c r="Q26" s="4">
        <f>IF($R$5=0,0,IF(AND($R$5-Q$6&gt;='Справочные данные'!$P26,$R$5-Q$6&lt;='Справочные данные'!$Q26),1,0))</f>
        <v>0</v>
      </c>
      <c r="R26" s="4">
        <f>IF($R$5=0,0,IF(AND($R$5&gt;='Справочные данные'!$P26,$R$5&lt;='Справочные данные'!$Q26),1,0))</f>
        <v>0</v>
      </c>
      <c r="S26" s="5">
        <f>IF($R$5=0,0,IF(AND($R$5+S$6&gt;='Справочные данные'!$P26,$R$5+S$6&lt;='Справочные данные'!$Q26),1,0))</f>
        <v>0</v>
      </c>
      <c r="T26" s="4">
        <f>IF($U$5=0,0,IF(AND($U$5-T$6&gt;='Справочные данные'!$R26,$U$5-T$6&lt;='Справочные данные'!$S26),1,0))</f>
        <v>0</v>
      </c>
      <c r="U26" s="4">
        <f>IF($U$5=0,0,IF(AND($U$5&gt;='Справочные данные'!$R26,$U$5&lt;='Справочные данные'!$S26),1,0))</f>
        <v>0</v>
      </c>
      <c r="V26" s="5">
        <f>IF($U$5=0,0,IF(AND($U$5+V$6&gt;='Справочные данные'!$R26,$U$5+V$6&lt;='Справочные данные'!$S26),1,0))</f>
        <v>0</v>
      </c>
      <c r="W26" s="4">
        <f>IF($X$5=0,0,IF(AND($X$5-W$6&gt;='Справочные данные'!$T26,$X$5-W$6&lt;='Справочные данные'!$U26),1,0))</f>
        <v>0</v>
      </c>
      <c r="X26" s="4">
        <f>IF($X$5=0,0,IF(AND($X$5&gt;='Справочные данные'!$T26,$X$5&lt;='Справочные данные'!$U26),1,0))</f>
        <v>0</v>
      </c>
      <c r="Y26" s="5">
        <f>IF($X$5=0,0,IF(AND($X$5+Y$6&gt;='Справочные данные'!$T26,$X$5+Y$6&lt;='Справочные данные'!$U26),1,0))</f>
        <v>0</v>
      </c>
      <c r="Z26" s="4">
        <f>IF($AA$5=0,0,IF(AND($AA$5-Z$6&gt;='Справочные данные'!$V26,$AA$5-Z$6&lt;='Справочные данные'!$W26),1,0))</f>
        <v>0</v>
      </c>
      <c r="AA26" s="4">
        <f>IF($AA$5=0,0,IF(AND($AA$5&gt;='Справочные данные'!$V26,$AA$5&lt;='Справочные данные'!$W26),1,0))</f>
        <v>0</v>
      </c>
      <c r="AB26" s="5">
        <f>IF($AA$5=0,0,IF(AND($AA$5+AB$6&gt;='Справочные данные'!$V26,$AA$5+AB$6&lt;='Справочные данные'!$W26),1,0))</f>
        <v>0</v>
      </c>
      <c r="AC26" s="4">
        <f>IF($AD$5=0,0,IF(AND($AD$5-AC$6&gt;='Справочные данные'!$X26,$AD$5-AC$6&lt;='Справочные данные'!$Y26),1,0))</f>
        <v>0</v>
      </c>
      <c r="AD26" s="4">
        <f>IF($AD$5=0,0,IF(AND($AD$5&gt;='Справочные данные'!$X26,$AD$5&lt;='Справочные данные'!$Y26),1,0))</f>
        <v>0</v>
      </c>
      <c r="AE26" s="5">
        <f>IF($AD$5=0,0,IF(AND($AD$5+AE$6&gt;='Справочные данные'!$X26,$AD$5+AE$6&lt;='Справочные данные'!$Y26),1,0))</f>
        <v>0</v>
      </c>
      <c r="AF26" s="4">
        <f>IF($AG$5=0,0,IF(AND($AG$5-AF$6&gt;='Справочные данные'!$AF26,$AG$5-AF$6&lt;='Справочные данные'!$AG26),1,0))</f>
        <v>0</v>
      </c>
      <c r="AG26" s="4">
        <f>IF($AG$5=0,0,IF(AND($AG$5&gt;='Справочные данные'!$AF26,$AG$5&lt;='Справочные данные'!$AG26),1,0))</f>
        <v>0</v>
      </c>
      <c r="AH26" s="5">
        <f>IF($AG$5=0,0,IF(AND($AG$5+AH$6&gt;='Справочные данные'!$AF26,$AG$5+AH$6&lt;='Справочные данные'!$AG26),1,0))</f>
        <v>0</v>
      </c>
      <c r="AI26" s="4">
        <f>IF($AJ$5=0,0,IF(AND($AJ$5-AI$6&gt;='Справочные данные'!$AH26,$AJ$5-AI$6&lt;='Справочные данные'!$AI26),1,0))</f>
        <v>0</v>
      </c>
      <c r="AJ26" s="4">
        <f>IF($AJ$5=0,0,IF(AND($AJ$5&gt;='Справочные данные'!$AH26,$AJ$5&lt;='Справочные данные'!$AI26),1,0))</f>
        <v>0</v>
      </c>
      <c r="AK26" s="5">
        <f>IF($AJ$5=0,0,IF(AND($AJ$5+AK$6&gt;='Справочные данные'!$AH26,$AJ$5+AK$6&lt;='Справочные данные'!$AI26),1,0))</f>
        <v>0</v>
      </c>
      <c r="AL26">
        <f t="shared" si="0"/>
        <v>8</v>
      </c>
      <c r="AM26" t="str">
        <f t="shared" si="1"/>
        <v>-</v>
      </c>
      <c r="AN26" s="21" t="s">
        <v>38</v>
      </c>
    </row>
    <row r="27" spans="1:40" x14ac:dyDescent="0.25">
      <c r="A27" s="21" t="s">
        <v>39</v>
      </c>
      <c r="B27" s="17">
        <f>IF($C$5=0,0,IF(AND($C$5-$B$6&gt;='Справочные данные'!B27,$C$5-$B$6&lt;='Справочные данные'!C27),1,0))</f>
        <v>0</v>
      </c>
      <c r="C27" s="3">
        <f>IF($C$5=0,0,IF(AND($C$5&gt;='Справочные данные'!B27,'Справочные данные'!$B$2&lt;='Справочные данные'!C27),1,0))</f>
        <v>0</v>
      </c>
      <c r="D27" s="3">
        <f>IF($C$5=0,0,IF(AND($C$5+$D$6&gt;='Справочные данные'!B27,$C$5+$D$6&lt;='Справочные данные'!C27),1,0))</f>
        <v>0</v>
      </c>
      <c r="E27" s="4">
        <f>IF($F$5=0,0,IF(AND($F$5-$E$6&gt;='Справочные данные'!D27,$F$5-$E$6&lt;='Справочные данные'!E27),1,0))</f>
        <v>1</v>
      </c>
      <c r="F27" s="4">
        <f>IF($F$5=0,0,IF(AND($F$5&gt;='Справочные данные'!$D27,$F$5&lt;='Справочные данные'!E27),1,0))</f>
        <v>0</v>
      </c>
      <c r="G27" s="5">
        <f>IF($F$5=0,0,IF(AND($F$5+$G$6&gt;='Справочные данные'!D27,$F$5+$G$6&lt;='Справочные данные'!E27),1,0))</f>
        <v>0</v>
      </c>
      <c r="H27" s="4">
        <f>IF($I$5=0,0,IF(AND($I$5-$H$6&gt;='Справочные данные'!$F27,$I$5-$H$6&lt;='Справочные данные'!$G27),1,0))</f>
        <v>1</v>
      </c>
      <c r="I27" s="4">
        <f>IF($I$5=0,0,IF(AND($I$5&gt;='Справочные данные'!$F27,$I$5&lt;='Справочные данные'!$G27),1,0))</f>
        <v>1</v>
      </c>
      <c r="J27" s="5">
        <f>IF($I$5=0,0,IF(AND($I$5+$J$6&gt;='Справочные данные'!F27,$I$5+$J$6&lt;='Справочные данные'!G27),1,0))</f>
        <v>1</v>
      </c>
      <c r="K27" s="4">
        <f>IF($L$5=0,0,IF(AND($L$5-$K$6&gt;='Справочные данные'!$L27,$L$5-$K$6&lt;='Справочные данные'!$M27),1,0))</f>
        <v>1</v>
      </c>
      <c r="L27" s="4">
        <f>IF($L$5=0,0,IF(AND($L$5&gt;='Справочные данные'!$L27,$L$5&lt;='Справочные данные'!$M27),1,0))</f>
        <v>1</v>
      </c>
      <c r="M27" s="5">
        <f>IF($L$5=0,0,IF(AND($L$5+$M$6&gt;='Справочные данные'!L27,$L$5+$M$6&lt;='Справочные данные'!M27),1,0))</f>
        <v>1</v>
      </c>
      <c r="N27" s="4">
        <f>IF($O$5=0,0,IF(AND($O$5-N$6&gt;='Справочные данные'!$N27,$O$5-N$6&lt;='Справочные данные'!$O27),1,0))</f>
        <v>0</v>
      </c>
      <c r="O27" s="4">
        <f>IF($O$5=0,0,IF(AND($O$5&gt;='Справочные данные'!$N27,$O$5&lt;='Справочные данные'!$O27),1,0))</f>
        <v>1</v>
      </c>
      <c r="P27" s="5">
        <f>IF($O$5=0,0,IF(AND($O$5+P$6&gt;='Справочные данные'!$N27,$O$5+P$6&lt;='Справочные данные'!$O27),1,0))</f>
        <v>1</v>
      </c>
      <c r="Q27" s="4">
        <f>IF($R$5=0,0,IF(AND($R$5-Q$6&gt;='Справочные данные'!$P27,$R$5-Q$6&lt;='Справочные данные'!$Q27),1,0))</f>
        <v>0</v>
      </c>
      <c r="R27" s="4">
        <f>IF($R$5=0,0,IF(AND($R$5&gt;='Справочные данные'!$P27,$R$5&lt;='Справочные данные'!$Q27),1,0))</f>
        <v>0</v>
      </c>
      <c r="S27" s="5">
        <f>IF($R$5=0,0,IF(AND($R$5+S$6&gt;='Справочные данные'!$P27,$R$5+S$6&lt;='Справочные данные'!$Q27),1,0))</f>
        <v>0</v>
      </c>
      <c r="T27" s="4">
        <f>IF($U$5=0,0,IF(AND($U$5-T$6&gt;='Справочные данные'!$R27,$U$5-T$6&lt;='Справочные данные'!$S27),1,0))</f>
        <v>0</v>
      </c>
      <c r="U27" s="4">
        <f>IF($U$5=0,0,IF(AND($U$5&gt;='Справочные данные'!$R27,$U$5&lt;='Справочные данные'!$S27),1,0))</f>
        <v>0</v>
      </c>
      <c r="V27" s="5">
        <f>IF($U$5=0,0,IF(AND($U$5+V$6&gt;='Справочные данные'!$R27,$U$5+V$6&lt;='Справочные данные'!$S27),1,0))</f>
        <v>0</v>
      </c>
      <c r="W27" s="4">
        <f>IF($X$5=0,0,IF(AND($X$5-W$6&gt;='Справочные данные'!$T27,$X$5-W$6&lt;='Справочные данные'!$U27),1,0))</f>
        <v>0</v>
      </c>
      <c r="X27" s="4">
        <f>IF($X$5=0,0,IF(AND($X$5&gt;='Справочные данные'!$T27,$X$5&lt;='Справочные данные'!$U27),1,0))</f>
        <v>0</v>
      </c>
      <c r="Y27" s="5">
        <f>IF($X$5=0,0,IF(AND($X$5+Y$6&gt;='Справочные данные'!$T27,$X$5+Y$6&lt;='Справочные данные'!$U27),1,0))</f>
        <v>0</v>
      </c>
      <c r="Z27" s="4">
        <f>IF($AA$5=0,0,IF(AND($AA$5-Z$6&gt;='Справочные данные'!$V27,$AA$5-Z$6&lt;='Справочные данные'!$W27),1,0))</f>
        <v>0</v>
      </c>
      <c r="AA27" s="4">
        <f>IF($AA$5=0,0,IF(AND($AA$5&gt;='Справочные данные'!$V27,$AA$5&lt;='Справочные данные'!$W27),1,0))</f>
        <v>0</v>
      </c>
      <c r="AB27" s="5">
        <f>IF($AA$5=0,0,IF(AND($AA$5+AB$6&gt;='Справочные данные'!$V27,$AA$5+AB$6&lt;='Справочные данные'!$W27),1,0))</f>
        <v>0</v>
      </c>
      <c r="AC27" s="4">
        <f>IF($AD$5=0,0,IF(AND($AD$5-AC$6&gt;='Справочные данные'!$X27,$AD$5-AC$6&lt;='Справочные данные'!$Y27),1,0))</f>
        <v>0</v>
      </c>
      <c r="AD27" s="4">
        <f>IF($AD$5=0,0,IF(AND($AD$5&gt;='Справочные данные'!$X27,$AD$5&lt;='Справочные данные'!$Y27),1,0))</f>
        <v>0</v>
      </c>
      <c r="AE27" s="5">
        <f>IF($AD$5=0,0,IF(AND($AD$5+AE$6&gt;='Справочные данные'!$X27,$AD$5+AE$6&lt;='Справочные данные'!$Y27),1,0))</f>
        <v>0</v>
      </c>
      <c r="AF27" s="4">
        <f>IF($AG$5=0,0,IF(AND($AG$5-AF$6&gt;='Справочные данные'!$AF27,$AG$5-AF$6&lt;='Справочные данные'!$AG27),1,0))</f>
        <v>0</v>
      </c>
      <c r="AG27" s="4">
        <f>IF($AG$5=0,0,IF(AND($AG$5&gt;='Справочные данные'!$AF27,$AG$5&lt;='Справочные данные'!$AG27),1,0))</f>
        <v>0</v>
      </c>
      <c r="AH27" s="5">
        <f>IF($AG$5=0,0,IF(AND($AG$5+AH$6&gt;='Справочные данные'!$AF27,$AG$5+AH$6&lt;='Справочные данные'!$AG27),1,0))</f>
        <v>0</v>
      </c>
      <c r="AI27" s="4">
        <f>IF($AJ$5=0,0,IF(AND($AJ$5-AI$6&gt;='Справочные данные'!$AH27,$AJ$5-AI$6&lt;='Справочные данные'!$AI27),1,0))</f>
        <v>0</v>
      </c>
      <c r="AJ27" s="4">
        <f>IF($AJ$5=0,0,IF(AND($AJ$5&gt;='Справочные данные'!$AH27,$AJ$5&lt;='Справочные данные'!$AI27),1,0))</f>
        <v>0</v>
      </c>
      <c r="AK27" s="5">
        <f>IF($AJ$5=0,0,IF(AND($AJ$5+AK$6&gt;='Справочные данные'!$AH27,$AJ$5+AK$6&lt;='Справочные данные'!$AI27),1,0))</f>
        <v>0</v>
      </c>
      <c r="AL27">
        <f t="shared" si="0"/>
        <v>9</v>
      </c>
      <c r="AM27" t="str">
        <f t="shared" si="1"/>
        <v>-</v>
      </c>
      <c r="AN27" s="21" t="s">
        <v>39</v>
      </c>
    </row>
    <row r="28" spans="1:40" x14ac:dyDescent="0.25">
      <c r="A28" s="21" t="s">
        <v>40</v>
      </c>
      <c r="B28" s="17">
        <f>IF($C$5=0,0,IF(AND($C$5-$B$6&gt;='Справочные данные'!B28,$C$5-$B$6&lt;='Справочные данные'!C28),1,0))</f>
        <v>0</v>
      </c>
      <c r="C28" s="3">
        <f>IF($C$5=0,0,IF(AND($C$5&gt;='Справочные данные'!B28,'Справочные данные'!$B$2&lt;='Справочные данные'!C28),1,0))</f>
        <v>0</v>
      </c>
      <c r="D28" s="3">
        <f>IF($C$5=0,0,IF(AND($C$5+$D$6&gt;='Справочные данные'!B28,$C$5+$D$6&lt;='Справочные данные'!C28),1,0))</f>
        <v>0</v>
      </c>
      <c r="E28" s="4">
        <f>IF($F$5=0,0,IF(AND($F$5-$E$6&gt;='Справочные данные'!D28,$F$5-$E$6&lt;='Справочные данные'!E28),1,0))</f>
        <v>0</v>
      </c>
      <c r="F28" s="4">
        <f>IF($F$5=0,0,IF(AND($F$5&gt;='Справочные данные'!$D28,$F$5&lt;='Справочные данные'!E28),1,0))</f>
        <v>0</v>
      </c>
      <c r="G28" s="5">
        <f>IF($F$5=0,0,IF(AND($F$5+$G$6&gt;='Справочные данные'!D28,$F$5+$G$6&lt;='Справочные данные'!E28),1,0))</f>
        <v>0</v>
      </c>
      <c r="H28" s="4">
        <f>IF($I$5=0,0,IF(AND($I$5-$H$6&gt;='Справочные данные'!$F28,$I$5-$H$6&lt;='Справочные данные'!$G28),1,0))</f>
        <v>0</v>
      </c>
      <c r="I28" s="4">
        <f>IF($I$5=0,0,IF(AND($I$5&gt;='Справочные данные'!$F28,$I$5&lt;='Справочные данные'!$G28),1,0))</f>
        <v>0</v>
      </c>
      <c r="J28" s="5">
        <f>IF($I$5=0,0,IF(AND($I$5+$J$6&gt;='Справочные данные'!F28,$I$5+$J$6&lt;='Справочные данные'!G28),1,0))</f>
        <v>0</v>
      </c>
      <c r="K28" s="4">
        <f>IF($L$5=0,0,IF(AND($L$5-$K$6&gt;='Справочные данные'!$L28,$L$5-$K$6&lt;='Справочные данные'!$M28),1,0))</f>
        <v>1</v>
      </c>
      <c r="L28" s="4">
        <f>IF($L$5=0,0,IF(AND($L$5&gt;='Справочные данные'!$L28,$L$5&lt;='Справочные данные'!$M28),1,0))</f>
        <v>1</v>
      </c>
      <c r="M28" s="5">
        <f>IF($L$5=0,0,IF(AND($L$5+$M$6&gt;='Справочные данные'!L28,$L$5+$M$6&lt;='Справочные данные'!M28),1,0))</f>
        <v>1</v>
      </c>
      <c r="N28" s="4">
        <f>IF($O$5=0,0,IF(AND($O$5-N$6&gt;='Справочные данные'!$N28,$O$5-N$6&lt;='Справочные данные'!$O28),1,0))</f>
        <v>0</v>
      </c>
      <c r="O28" s="4">
        <f>IF($O$5=0,0,IF(AND($O$5&gt;='Справочные данные'!$N28,$O$5&lt;='Справочные данные'!$O28),1,0))</f>
        <v>1</v>
      </c>
      <c r="P28" s="5">
        <f>IF($O$5=0,0,IF(AND($O$5+P$6&gt;='Справочные данные'!$N28,$O$5+P$6&lt;='Справочные данные'!$O28),1,0))</f>
        <v>1</v>
      </c>
      <c r="Q28" s="4">
        <f>IF($R$5=0,0,IF(AND($R$5-Q$6&gt;='Справочные данные'!$P28,$R$5-Q$6&lt;='Справочные данные'!$Q28),1,0))</f>
        <v>0</v>
      </c>
      <c r="R28" s="4">
        <f>IF($R$5=0,0,IF(AND($R$5&gt;='Справочные данные'!$P28,$R$5&lt;='Справочные данные'!$Q28),1,0))</f>
        <v>0</v>
      </c>
      <c r="S28" s="5">
        <f>IF($R$5=0,0,IF(AND($R$5+S$6&gt;='Справочные данные'!$P28,$R$5+S$6&lt;='Справочные данные'!$Q28),1,0))</f>
        <v>0</v>
      </c>
      <c r="T28" s="4">
        <f>IF($U$5=0,0,IF(AND($U$5-T$6&gt;='Справочные данные'!$R28,$U$5-T$6&lt;='Справочные данные'!$S28),1,0))</f>
        <v>0</v>
      </c>
      <c r="U28" s="4">
        <f>IF($U$5=0,0,IF(AND($U$5&gt;='Справочные данные'!$R28,$U$5&lt;='Справочные данные'!$S28),1,0))</f>
        <v>0</v>
      </c>
      <c r="V28" s="5">
        <f>IF($U$5=0,0,IF(AND($U$5+V$6&gt;='Справочные данные'!$R28,$U$5+V$6&lt;='Справочные данные'!$S28),1,0))</f>
        <v>0</v>
      </c>
      <c r="W28" s="4">
        <f>IF($X$5=0,0,IF(AND($X$5-W$6&gt;='Справочные данные'!$T28,$X$5-W$6&lt;='Справочные данные'!$U28),1,0))</f>
        <v>0</v>
      </c>
      <c r="X28" s="4">
        <f>IF($X$5=0,0,IF(AND($X$5&gt;='Справочные данные'!$T28,$X$5&lt;='Справочные данные'!$U28),1,0))</f>
        <v>0</v>
      </c>
      <c r="Y28" s="5">
        <f>IF($X$5=0,0,IF(AND($X$5+Y$6&gt;='Справочные данные'!$T28,$X$5+Y$6&lt;='Справочные данные'!$U28),1,0))</f>
        <v>0</v>
      </c>
      <c r="Z28" s="4">
        <f>IF($AA$5=0,0,IF(AND($AA$5-Z$6&gt;='Справочные данные'!$V28,$AA$5-Z$6&lt;='Справочные данные'!$W28),1,0))</f>
        <v>0</v>
      </c>
      <c r="AA28" s="4">
        <f>IF($AA$5=0,0,IF(AND($AA$5&gt;='Справочные данные'!$V28,$AA$5&lt;='Справочные данные'!$W28),1,0))</f>
        <v>0</v>
      </c>
      <c r="AB28" s="5">
        <f>IF($AA$5=0,0,IF(AND($AA$5+AB$6&gt;='Справочные данные'!$V28,$AA$5+AB$6&lt;='Справочные данные'!$W28),1,0))</f>
        <v>0</v>
      </c>
      <c r="AC28" s="4">
        <f>IF($AD$5=0,0,IF(AND($AD$5-AC$6&gt;='Справочные данные'!$X28,$AD$5-AC$6&lt;='Справочные данные'!$Y28),1,0))</f>
        <v>0</v>
      </c>
      <c r="AD28" s="4">
        <f>IF($AD$5=0,0,IF(AND($AD$5&gt;='Справочные данные'!$X28,$AD$5&lt;='Справочные данные'!$Y28),1,0))</f>
        <v>0</v>
      </c>
      <c r="AE28" s="5">
        <f>IF($AD$5=0,0,IF(AND($AD$5+AE$6&gt;='Справочные данные'!$X28,$AD$5+AE$6&lt;='Справочные данные'!$Y28),1,0))</f>
        <v>0</v>
      </c>
      <c r="AF28" s="4">
        <f>IF($AG$5=0,0,IF(AND($AG$5-AF$6&gt;='Справочные данные'!$AF28,$AG$5-AF$6&lt;='Справочные данные'!$AG28),1,0))</f>
        <v>0</v>
      </c>
      <c r="AG28" s="4">
        <f>IF($AG$5=0,0,IF(AND($AG$5&gt;='Справочные данные'!$AF28,$AG$5&lt;='Справочные данные'!$AG28),1,0))</f>
        <v>0</v>
      </c>
      <c r="AH28" s="5">
        <f>IF($AG$5=0,0,IF(AND($AG$5+AH$6&gt;='Справочные данные'!$AF28,$AG$5+AH$6&lt;='Справочные данные'!$AG28),1,0))</f>
        <v>0</v>
      </c>
      <c r="AI28" s="4">
        <f>IF($AJ$5=0,0,IF(AND($AJ$5-AI$6&gt;='Справочные данные'!$AH28,$AJ$5-AI$6&lt;='Справочные данные'!$AI28),1,0))</f>
        <v>0</v>
      </c>
      <c r="AJ28" s="4">
        <f>IF($AJ$5=0,0,IF(AND($AJ$5&gt;='Справочные данные'!$AH28,$AJ$5&lt;='Справочные данные'!$AI28),1,0))</f>
        <v>0</v>
      </c>
      <c r="AK28" s="5">
        <f>IF($AJ$5=0,0,IF(AND($AJ$5+AK$6&gt;='Справочные данные'!$AH28,$AJ$5+AK$6&lt;='Справочные данные'!$AI28),1,0))</f>
        <v>0</v>
      </c>
      <c r="AL28">
        <f t="shared" si="0"/>
        <v>5</v>
      </c>
      <c r="AM28" t="str">
        <f t="shared" si="1"/>
        <v>-</v>
      </c>
      <c r="AN28" s="21" t="s">
        <v>40</v>
      </c>
    </row>
    <row r="29" spans="1:40" x14ac:dyDescent="0.25">
      <c r="A29" s="21" t="s">
        <v>41</v>
      </c>
      <c r="B29" s="17">
        <f>IF($C$5=0,0,IF(AND($C$5-$B$6&gt;='Справочные данные'!B29,$C$5-$B$6&lt;='Справочные данные'!C29),1,0))</f>
        <v>0</v>
      </c>
      <c r="C29" s="3">
        <f>IF($C$5=0,0,IF(AND($C$5&gt;='Справочные данные'!B29,'Справочные данные'!$B$2&lt;='Справочные данные'!C29),1,0))</f>
        <v>0</v>
      </c>
      <c r="D29" s="3">
        <f>IF($C$5=0,0,IF(AND($C$5+$D$6&gt;='Справочные данные'!B29,$C$5+$D$6&lt;='Справочные данные'!C29),1,0))</f>
        <v>0</v>
      </c>
      <c r="E29" s="4">
        <f>IF($F$5=0,0,IF(AND($F$5-$E$6&gt;='Справочные данные'!D29,$F$5-$E$6&lt;='Справочные данные'!E29),1,0))</f>
        <v>0</v>
      </c>
      <c r="F29" s="4">
        <f>IF($F$5=0,0,IF(AND($F$5&gt;='Справочные данные'!$D29,$F$5&lt;='Справочные данные'!E29),1,0))</f>
        <v>0</v>
      </c>
      <c r="G29" s="5">
        <f>IF($F$5=0,0,IF(AND($F$5+$G$6&gt;='Справочные данные'!D29,$F$5+$G$6&lt;='Справочные данные'!E29),1,0))</f>
        <v>0</v>
      </c>
      <c r="H29" s="4">
        <f>IF($I$5=0,0,IF(AND($I$5-$H$6&gt;='Справочные данные'!$F29,$I$5-$H$6&lt;='Справочные данные'!$G29),1,0))</f>
        <v>1</v>
      </c>
      <c r="I29" s="4">
        <f>IF($I$5=0,0,IF(AND($I$5&gt;='Справочные данные'!$F29,$I$5&lt;='Справочные данные'!$G29),1,0))</f>
        <v>1</v>
      </c>
      <c r="J29" s="5">
        <f>IF($I$5=0,0,IF(AND($I$5+$J$6&gt;='Справочные данные'!F29,$I$5+$J$6&lt;='Справочные данные'!G29),1,0))</f>
        <v>1</v>
      </c>
      <c r="K29" s="4">
        <f>IF($L$5=0,0,IF(AND($L$5-$K$6&gt;='Справочные данные'!$L29,$L$5-$K$6&lt;='Справочные данные'!$M29),1,0))</f>
        <v>1</v>
      </c>
      <c r="L29" s="4">
        <f>IF($L$5=0,0,IF(AND($L$5&gt;='Справочные данные'!$L29,$L$5&lt;='Справочные данные'!$M29),1,0))</f>
        <v>1</v>
      </c>
      <c r="M29" s="5">
        <f>IF($L$5=0,0,IF(AND($L$5+$M$6&gt;='Справочные данные'!L29,$L$5+$M$6&lt;='Справочные данные'!M29),1,0))</f>
        <v>1</v>
      </c>
      <c r="N29" s="4">
        <f>IF($O$5=0,0,IF(AND($O$5-N$6&gt;='Справочные данные'!$N29,$O$5-N$6&lt;='Справочные данные'!$O29),1,0))</f>
        <v>0</v>
      </c>
      <c r="O29" s="4">
        <f>IF($O$5=0,0,IF(AND($O$5&gt;='Справочные данные'!$N29,$O$5&lt;='Справочные данные'!$O29),1,0))</f>
        <v>1</v>
      </c>
      <c r="P29" s="5">
        <f>IF($O$5=0,0,IF(AND($O$5+P$6&gt;='Справочные данные'!$N29,$O$5+P$6&lt;='Справочные данные'!$O29),1,0))</f>
        <v>1</v>
      </c>
      <c r="Q29" s="4">
        <f>IF($R$5=0,0,IF(AND($R$5-Q$6&gt;='Справочные данные'!$P29,$R$5-Q$6&lt;='Справочные данные'!$Q29),1,0))</f>
        <v>0</v>
      </c>
      <c r="R29" s="4">
        <f>IF($R$5=0,0,IF(AND($R$5&gt;='Справочные данные'!$P29,$R$5&lt;='Справочные данные'!$Q29),1,0))</f>
        <v>0</v>
      </c>
      <c r="S29" s="5">
        <f>IF($R$5=0,0,IF(AND($R$5+S$6&gt;='Справочные данные'!$P29,$R$5+S$6&lt;='Справочные данные'!$Q29),1,0))</f>
        <v>0</v>
      </c>
      <c r="T29" s="4">
        <f>IF($U$5=0,0,IF(AND($U$5-T$6&gt;='Справочные данные'!$R29,$U$5-T$6&lt;='Справочные данные'!$S29),1,0))</f>
        <v>0</v>
      </c>
      <c r="U29" s="4">
        <f>IF($U$5=0,0,IF(AND($U$5&gt;='Справочные данные'!$R29,$U$5&lt;='Справочные данные'!$S29),1,0))</f>
        <v>0</v>
      </c>
      <c r="V29" s="5">
        <f>IF($U$5=0,0,IF(AND($U$5+V$6&gt;='Справочные данные'!$R29,$U$5+V$6&lt;='Справочные данные'!$S29),1,0))</f>
        <v>0</v>
      </c>
      <c r="W29" s="4">
        <f>IF($X$5=0,0,IF(AND($X$5-W$6&gt;='Справочные данные'!$T29,$X$5-W$6&lt;='Справочные данные'!$U29),1,0))</f>
        <v>0</v>
      </c>
      <c r="X29" s="4">
        <f>IF($X$5=0,0,IF(AND($X$5&gt;='Справочные данные'!$T29,$X$5&lt;='Справочные данные'!$U29),1,0))</f>
        <v>0</v>
      </c>
      <c r="Y29" s="5">
        <f>IF($X$5=0,0,IF(AND($X$5+Y$6&gt;='Справочные данные'!$T29,$X$5+Y$6&lt;='Справочные данные'!$U29),1,0))</f>
        <v>0</v>
      </c>
      <c r="Z29" s="4">
        <f>IF($AA$5=0,0,IF(AND($AA$5-Z$6&gt;='Справочные данные'!$V29,$AA$5-Z$6&lt;='Справочные данные'!$W29),1,0))</f>
        <v>0</v>
      </c>
      <c r="AA29" s="4">
        <f>IF($AA$5=0,0,IF(AND($AA$5&gt;='Справочные данные'!$V29,$AA$5&lt;='Справочные данные'!$W29),1,0))</f>
        <v>0</v>
      </c>
      <c r="AB29" s="5">
        <f>IF($AA$5=0,0,IF(AND($AA$5+AB$6&gt;='Справочные данные'!$V29,$AA$5+AB$6&lt;='Справочные данные'!$W29),1,0))</f>
        <v>0</v>
      </c>
      <c r="AC29" s="4">
        <f>IF($AD$5=0,0,IF(AND($AD$5-AC$6&gt;='Справочные данные'!$X29,$AD$5-AC$6&lt;='Справочные данные'!$Y29),1,0))</f>
        <v>0</v>
      </c>
      <c r="AD29" s="4">
        <f>IF($AD$5=0,0,IF(AND($AD$5&gt;='Справочные данные'!$X29,$AD$5&lt;='Справочные данные'!$Y29),1,0))</f>
        <v>0</v>
      </c>
      <c r="AE29" s="5">
        <f>IF($AD$5=0,0,IF(AND($AD$5+AE$6&gt;='Справочные данные'!$X29,$AD$5+AE$6&lt;='Справочные данные'!$Y29),1,0))</f>
        <v>0</v>
      </c>
      <c r="AF29" s="4">
        <f>IF($AG$5=0,0,IF(AND($AG$5-AF$6&gt;='Справочные данные'!$AF29,$AG$5-AF$6&lt;='Справочные данные'!$AG29),1,0))</f>
        <v>0</v>
      </c>
      <c r="AG29" s="4">
        <f>IF($AG$5=0,0,IF(AND($AG$5&gt;='Справочные данные'!$AF29,$AG$5&lt;='Справочные данные'!$AG29),1,0))</f>
        <v>0</v>
      </c>
      <c r="AH29" s="5">
        <f>IF($AG$5=0,0,IF(AND($AG$5+AH$6&gt;='Справочные данные'!$AF29,$AG$5+AH$6&lt;='Справочные данные'!$AG29),1,0))</f>
        <v>0</v>
      </c>
      <c r="AI29" s="4">
        <f>IF($AJ$5=0,0,IF(AND($AJ$5-AI$6&gt;='Справочные данные'!$AH29,$AJ$5-AI$6&lt;='Справочные данные'!$AI29),1,0))</f>
        <v>0</v>
      </c>
      <c r="AJ29" s="4">
        <f>IF($AJ$5=0,0,IF(AND($AJ$5&gt;='Справочные данные'!$AH29,$AJ$5&lt;='Справочные данные'!$AI29),1,0))</f>
        <v>0</v>
      </c>
      <c r="AK29" s="5">
        <f>IF($AJ$5=0,0,IF(AND($AJ$5+AK$6&gt;='Справочные данные'!$AH29,$AJ$5+AK$6&lt;='Справочные данные'!$AI29),1,0))</f>
        <v>0</v>
      </c>
      <c r="AL29">
        <f t="shared" si="0"/>
        <v>8</v>
      </c>
      <c r="AM29" t="str">
        <f t="shared" si="1"/>
        <v>-</v>
      </c>
      <c r="AN29" s="21" t="s">
        <v>41</v>
      </c>
    </row>
    <row r="30" spans="1:40" x14ac:dyDescent="0.25">
      <c r="A30" s="21" t="s">
        <v>42</v>
      </c>
      <c r="B30" s="17">
        <f>IF($C$5=0,0,IF(AND($C$5-$B$6&gt;='Справочные данные'!B30,$C$5-$B$6&lt;='Справочные данные'!C30),1,0))</f>
        <v>0</v>
      </c>
      <c r="C30" s="3">
        <f>IF($C$5=0,0,IF(AND($C$5&gt;='Справочные данные'!B30,'Справочные данные'!$B$2&lt;='Справочные данные'!C30),1,0))</f>
        <v>0</v>
      </c>
      <c r="D30" s="3">
        <f>IF($C$5=0,0,IF(AND($C$5+$D$6&gt;='Справочные данные'!B30,$C$5+$D$6&lt;='Справочные данные'!C30),1,0))</f>
        <v>0</v>
      </c>
      <c r="E30" s="4">
        <f>IF($F$5=0,0,IF(AND($F$5-$E$6&gt;='Справочные данные'!D30,$F$5-$E$6&lt;='Справочные данные'!E30),1,0))</f>
        <v>1</v>
      </c>
      <c r="F30" s="4">
        <f>IF($F$5=0,0,IF(AND($F$5&gt;='Справочные данные'!$D30,$F$5&lt;='Справочные данные'!E30),1,0))</f>
        <v>0</v>
      </c>
      <c r="G30" s="5">
        <f>IF($F$5=0,0,IF(AND($F$5+$G$6&gt;='Справочные данные'!D30,$F$5+$G$6&lt;='Справочные данные'!E30),1,0))</f>
        <v>0</v>
      </c>
      <c r="H30" s="4">
        <f>IF($I$5=0,0,IF(AND($I$5-$H$6&gt;='Справочные данные'!$F30,$I$5-$H$6&lt;='Справочные данные'!$G30),1,0))</f>
        <v>0</v>
      </c>
      <c r="I30" s="4">
        <f>IF($I$5=0,0,IF(AND($I$5&gt;='Справочные данные'!$F30,$I$5&lt;='Справочные данные'!$G30),1,0))</f>
        <v>0</v>
      </c>
      <c r="J30" s="5">
        <f>IF($I$5=0,0,IF(AND($I$5+$J$6&gt;='Справочные данные'!F30,$I$5+$J$6&lt;='Справочные данные'!G30),1,0))</f>
        <v>0</v>
      </c>
      <c r="K30" s="4">
        <f>IF($L$5=0,0,IF(AND($L$5-$K$6&gt;='Справочные данные'!$L30,$L$5-$K$6&lt;='Справочные данные'!$M30),1,0))</f>
        <v>1</v>
      </c>
      <c r="L30" s="4">
        <f>IF($L$5=0,0,IF(AND($L$5&gt;='Справочные данные'!$L30,$L$5&lt;='Справочные данные'!$M30),1,0))</f>
        <v>1</v>
      </c>
      <c r="M30" s="5">
        <f>IF($L$5=0,0,IF(AND($L$5+$M$6&gt;='Справочные данные'!L30,$L$5+$M$6&lt;='Справочные данные'!M30),1,0))</f>
        <v>1</v>
      </c>
      <c r="N30" s="4">
        <f>IF($O$5=0,0,IF(AND($O$5-N$6&gt;='Справочные данные'!$N30,$O$5-N$6&lt;='Справочные данные'!$O30),1,0))</f>
        <v>0</v>
      </c>
      <c r="O30" s="4">
        <f>IF($O$5=0,0,IF(AND($O$5&gt;='Справочные данные'!$N30,$O$5&lt;='Справочные данные'!$O30),1,0))</f>
        <v>1</v>
      </c>
      <c r="P30" s="5">
        <f>IF($O$5=0,0,IF(AND($O$5+P$6&gt;='Справочные данные'!$N30,$O$5+P$6&lt;='Справочные данные'!$O30),1,0))</f>
        <v>1</v>
      </c>
      <c r="Q30" s="4">
        <f>IF($R$5=0,0,IF(AND($R$5-Q$6&gt;='Справочные данные'!$P30,$R$5-Q$6&lt;='Справочные данные'!$Q30),1,0))</f>
        <v>0</v>
      </c>
      <c r="R30" s="4">
        <f>IF($R$5=0,0,IF(AND($R$5&gt;='Справочные данные'!$P30,$R$5&lt;='Справочные данные'!$Q30),1,0))</f>
        <v>0</v>
      </c>
      <c r="S30" s="5">
        <f>IF($R$5=0,0,IF(AND($R$5+S$6&gt;='Справочные данные'!$P30,$R$5+S$6&lt;='Справочные данные'!$Q30),1,0))</f>
        <v>0</v>
      </c>
      <c r="T30" s="4">
        <f>IF($U$5=0,0,IF(AND($U$5-T$6&gt;='Справочные данные'!$R30,$U$5-T$6&lt;='Справочные данные'!$S30),1,0))</f>
        <v>0</v>
      </c>
      <c r="U30" s="4">
        <f>IF($U$5=0,0,IF(AND($U$5&gt;='Справочные данные'!$R30,$U$5&lt;='Справочные данные'!$S30),1,0))</f>
        <v>0</v>
      </c>
      <c r="V30" s="5">
        <f>IF($U$5=0,0,IF(AND($U$5+V$6&gt;='Справочные данные'!$R30,$U$5+V$6&lt;='Справочные данные'!$S30),1,0))</f>
        <v>0</v>
      </c>
      <c r="W30" s="4">
        <f>IF($X$5=0,0,IF(AND($X$5-W$6&gt;='Справочные данные'!$T30,$X$5-W$6&lt;='Справочные данные'!$U30),1,0))</f>
        <v>0</v>
      </c>
      <c r="X30" s="4">
        <f>IF($X$5=0,0,IF(AND($X$5&gt;='Справочные данные'!$T30,$X$5&lt;='Справочные данные'!$U30),1,0))</f>
        <v>0</v>
      </c>
      <c r="Y30" s="5">
        <f>IF($X$5=0,0,IF(AND($X$5+Y$6&gt;='Справочные данные'!$T30,$X$5+Y$6&lt;='Справочные данные'!$U30),1,0))</f>
        <v>0</v>
      </c>
      <c r="Z30" s="4">
        <f>IF($AA$5=0,0,IF(AND($AA$5-Z$6&gt;='Справочные данные'!$V30,$AA$5-Z$6&lt;='Справочные данные'!$W30),1,0))</f>
        <v>0</v>
      </c>
      <c r="AA30" s="4">
        <f>IF($AA$5=0,0,IF(AND($AA$5&gt;='Справочные данные'!$V30,$AA$5&lt;='Справочные данные'!$W30),1,0))</f>
        <v>0</v>
      </c>
      <c r="AB30" s="5">
        <f>IF($AA$5=0,0,IF(AND($AA$5+AB$6&gt;='Справочные данные'!$V30,$AA$5+AB$6&lt;='Справочные данные'!$W30),1,0))</f>
        <v>0</v>
      </c>
      <c r="AC30" s="4">
        <f>IF($AD$5=0,0,IF(AND($AD$5-AC$6&gt;='Справочные данные'!$X30,$AD$5-AC$6&lt;='Справочные данные'!$Y30),1,0))</f>
        <v>0</v>
      </c>
      <c r="AD30" s="4">
        <f>IF($AD$5=0,0,IF(AND($AD$5&gt;='Справочные данные'!$X30,$AD$5&lt;='Справочные данные'!$Y30),1,0))</f>
        <v>0</v>
      </c>
      <c r="AE30" s="5">
        <f>IF($AD$5=0,0,IF(AND($AD$5+AE$6&gt;='Справочные данные'!$X30,$AD$5+AE$6&lt;='Справочные данные'!$Y30),1,0))</f>
        <v>0</v>
      </c>
      <c r="AF30" s="4">
        <f>IF($AG$5=0,0,IF(AND($AG$5-AF$6&gt;='Справочные данные'!$AF30,$AG$5-AF$6&lt;='Справочные данные'!$AG30),1,0))</f>
        <v>0</v>
      </c>
      <c r="AG30" s="4">
        <f>IF($AG$5=0,0,IF(AND($AG$5&gt;='Справочные данные'!$AF30,$AG$5&lt;='Справочные данные'!$AG30),1,0))</f>
        <v>0</v>
      </c>
      <c r="AH30" s="5">
        <f>IF($AG$5=0,0,IF(AND($AG$5+AH$6&gt;='Справочные данные'!$AF30,$AG$5+AH$6&lt;='Справочные данные'!$AG30),1,0))</f>
        <v>0</v>
      </c>
      <c r="AI30" s="4">
        <f>IF($AJ$5=0,0,IF(AND($AJ$5-AI$6&gt;='Справочные данные'!$AH30,$AJ$5-AI$6&lt;='Справочные данные'!$AI30),1,0))</f>
        <v>0</v>
      </c>
      <c r="AJ30" s="4">
        <f>IF($AJ$5=0,0,IF(AND($AJ$5&gt;='Справочные данные'!$AH30,$AJ$5&lt;='Справочные данные'!$AI30),1,0))</f>
        <v>0</v>
      </c>
      <c r="AK30" s="5">
        <f>IF($AJ$5=0,0,IF(AND($AJ$5+AK$6&gt;='Справочные данные'!$AH30,$AJ$5+AK$6&lt;='Справочные данные'!$AI30),1,0))</f>
        <v>0</v>
      </c>
      <c r="AL30">
        <f t="shared" si="0"/>
        <v>6</v>
      </c>
      <c r="AM30" t="str">
        <f t="shared" si="1"/>
        <v>-</v>
      </c>
      <c r="AN30" s="21" t="s">
        <v>42</v>
      </c>
    </row>
    <row r="31" spans="1:40" x14ac:dyDescent="0.25">
      <c r="A31" s="21" t="s">
        <v>43</v>
      </c>
      <c r="B31" s="17">
        <f>IF($C$5=0,0,IF(AND($C$5-$B$6&gt;='Справочные данные'!B31,$C$5-$B$6&lt;='Справочные данные'!C31),1,0))</f>
        <v>0</v>
      </c>
      <c r="C31" s="3">
        <f>IF($C$5=0,0,IF(AND($C$5&gt;='Справочные данные'!B31,'Справочные данные'!$B$2&lt;='Справочные данные'!C31),1,0))</f>
        <v>0</v>
      </c>
      <c r="D31" s="3">
        <f>IF($C$5=0,0,IF(AND($C$5+$D$6&gt;='Справочные данные'!B31,$C$5+$D$6&lt;='Справочные данные'!C31),1,0))</f>
        <v>0</v>
      </c>
      <c r="E31" s="4">
        <f>IF($F$5=0,0,IF(AND($F$5-$E$6&gt;='Справочные данные'!D31,$F$5-$E$6&lt;='Справочные данные'!E31),1,0))</f>
        <v>1</v>
      </c>
      <c r="F31" s="4">
        <f>IF($F$5=0,0,IF(AND($F$5&gt;='Справочные данные'!$D31,$F$5&lt;='Справочные данные'!E31),1,0))</f>
        <v>0</v>
      </c>
      <c r="G31" s="5">
        <f>IF($F$5=0,0,IF(AND($F$5+$G$6&gt;='Справочные данные'!D31,$F$5+$G$6&lt;='Справочные данные'!E31),1,0))</f>
        <v>0</v>
      </c>
      <c r="H31" s="4">
        <f>IF($I$5=0,0,IF(AND($I$5-$H$6&gt;='Справочные данные'!$F31,$I$5-$H$6&lt;='Справочные данные'!$G31),1,0))</f>
        <v>1</v>
      </c>
      <c r="I31" s="4">
        <f>IF($I$5=0,0,IF(AND($I$5&gt;='Справочные данные'!$F31,$I$5&lt;='Справочные данные'!$G31),1,0))</f>
        <v>1</v>
      </c>
      <c r="J31" s="5">
        <f>IF($I$5=0,0,IF(AND($I$5+$J$6&gt;='Справочные данные'!F31,$I$5+$J$6&lt;='Справочные данные'!G31),1,0))</f>
        <v>1</v>
      </c>
      <c r="K31" s="4">
        <f>IF($L$5=0,0,IF(AND($L$5-$K$6&gt;='Справочные данные'!$L31,$L$5-$K$6&lt;='Справочные данные'!$M31),1,0))</f>
        <v>1</v>
      </c>
      <c r="L31" s="4">
        <f>IF($L$5=0,0,IF(AND($L$5&gt;='Справочные данные'!$L31,$L$5&lt;='Справочные данные'!$M31),1,0))</f>
        <v>1</v>
      </c>
      <c r="M31" s="5">
        <f>IF($L$5=0,0,IF(AND($L$5+$M$6&gt;='Справочные данные'!L31,$L$5+$M$6&lt;='Справочные данные'!M31),1,0))</f>
        <v>1</v>
      </c>
      <c r="N31" s="4">
        <f>IF($O$5=0,0,IF(AND($O$5-N$6&gt;='Справочные данные'!$N31,$O$5-N$6&lt;='Справочные данные'!$O31),1,0))</f>
        <v>0</v>
      </c>
      <c r="O31" s="4">
        <f>IF($O$5=0,0,IF(AND($O$5&gt;='Справочные данные'!$N31,$O$5&lt;='Справочные данные'!$O31),1,0))</f>
        <v>1</v>
      </c>
      <c r="P31" s="5">
        <f>IF($O$5=0,0,IF(AND($O$5+P$6&gt;='Справочные данные'!$N31,$O$5+P$6&lt;='Справочные данные'!$O31),1,0))</f>
        <v>1</v>
      </c>
      <c r="Q31" s="4">
        <f>IF($R$5=0,0,IF(AND($R$5-Q$6&gt;='Справочные данные'!$P31,$R$5-Q$6&lt;='Справочные данные'!$Q31),1,0))</f>
        <v>0</v>
      </c>
      <c r="R31" s="4">
        <f>IF($R$5=0,0,IF(AND($R$5&gt;='Справочные данные'!$P31,$R$5&lt;='Справочные данные'!$Q31),1,0))</f>
        <v>0</v>
      </c>
      <c r="S31" s="5">
        <f>IF($R$5=0,0,IF(AND($R$5+S$6&gt;='Справочные данные'!$P31,$R$5+S$6&lt;='Справочные данные'!$Q31),1,0))</f>
        <v>0</v>
      </c>
      <c r="T31" s="4">
        <f>IF($U$5=0,0,IF(AND($U$5-T$6&gt;='Справочные данные'!$R31,$U$5-T$6&lt;='Справочные данные'!$S31),1,0))</f>
        <v>0</v>
      </c>
      <c r="U31" s="4">
        <f>IF($U$5=0,0,IF(AND($U$5&gt;='Справочные данные'!$R31,$U$5&lt;='Справочные данные'!$S31),1,0))</f>
        <v>0</v>
      </c>
      <c r="V31" s="5">
        <f>IF($U$5=0,0,IF(AND($U$5+V$6&gt;='Справочные данные'!$R31,$U$5+V$6&lt;='Справочные данные'!$S31),1,0))</f>
        <v>0</v>
      </c>
      <c r="W31" s="4">
        <f>IF($X$5=0,0,IF(AND($X$5-W$6&gt;='Справочные данные'!$T31,$X$5-W$6&lt;='Справочные данные'!$U31),1,0))</f>
        <v>0</v>
      </c>
      <c r="X31" s="4">
        <f>IF($X$5=0,0,IF(AND($X$5&gt;='Справочные данные'!$T31,$X$5&lt;='Справочные данные'!$U31),1,0))</f>
        <v>0</v>
      </c>
      <c r="Y31" s="5">
        <f>IF($X$5=0,0,IF(AND($X$5+Y$6&gt;='Справочные данные'!$T31,$X$5+Y$6&lt;='Справочные данные'!$U31),1,0))</f>
        <v>0</v>
      </c>
      <c r="Z31" s="4">
        <f>IF($AA$5=0,0,IF(AND($AA$5-Z$6&gt;='Справочные данные'!$V31,$AA$5-Z$6&lt;='Справочные данные'!$W31),1,0))</f>
        <v>0</v>
      </c>
      <c r="AA31" s="4">
        <f>IF($AA$5=0,0,IF(AND($AA$5&gt;='Справочные данные'!$V31,$AA$5&lt;='Справочные данные'!$W31),1,0))</f>
        <v>0</v>
      </c>
      <c r="AB31" s="5">
        <f>IF($AA$5=0,0,IF(AND($AA$5+AB$6&gt;='Справочные данные'!$V31,$AA$5+AB$6&lt;='Справочные данные'!$W31),1,0))</f>
        <v>0</v>
      </c>
      <c r="AC31" s="4">
        <f>IF($AD$5=0,0,IF(AND($AD$5-AC$6&gt;='Справочные данные'!$X31,$AD$5-AC$6&lt;='Справочные данные'!$Y31),1,0))</f>
        <v>0</v>
      </c>
      <c r="AD31" s="4">
        <f>IF($AD$5=0,0,IF(AND($AD$5&gt;='Справочные данные'!$X31,$AD$5&lt;='Справочные данные'!$Y31),1,0))</f>
        <v>0</v>
      </c>
      <c r="AE31" s="5">
        <f>IF($AD$5=0,0,IF(AND($AD$5+AE$6&gt;='Справочные данные'!$X31,$AD$5+AE$6&lt;='Справочные данные'!$Y31),1,0))</f>
        <v>0</v>
      </c>
      <c r="AF31" s="4">
        <f>IF($AG$5=0,0,IF(AND($AG$5-AF$6&gt;='Справочные данные'!$AF31,$AG$5-AF$6&lt;='Справочные данные'!$AG31),1,0))</f>
        <v>0</v>
      </c>
      <c r="AG31" s="4">
        <f>IF($AG$5=0,0,IF(AND($AG$5&gt;='Справочные данные'!$AF31,$AG$5&lt;='Справочные данные'!$AG31),1,0))</f>
        <v>0</v>
      </c>
      <c r="AH31" s="5">
        <f>IF($AG$5=0,0,IF(AND($AG$5+AH$6&gt;='Справочные данные'!$AF31,$AG$5+AH$6&lt;='Справочные данные'!$AG31),1,0))</f>
        <v>0</v>
      </c>
      <c r="AI31" s="4">
        <f>IF($AJ$5=0,0,IF(AND($AJ$5-AI$6&gt;='Справочные данные'!$AH31,$AJ$5-AI$6&lt;='Справочные данные'!$AI31),1,0))</f>
        <v>0</v>
      </c>
      <c r="AJ31" s="4">
        <f>IF($AJ$5=0,0,IF(AND($AJ$5&gt;='Справочные данные'!$AH31,$AJ$5&lt;='Справочные данные'!$AI31),1,0))</f>
        <v>0</v>
      </c>
      <c r="AK31" s="5">
        <f>IF($AJ$5=0,0,IF(AND($AJ$5+AK$6&gt;='Справочные данные'!$AH31,$AJ$5+AK$6&lt;='Справочные данные'!$AI31),1,0))</f>
        <v>0</v>
      </c>
      <c r="AL31">
        <f t="shared" si="0"/>
        <v>9</v>
      </c>
      <c r="AM31" t="str">
        <f t="shared" si="1"/>
        <v>-</v>
      </c>
      <c r="AN31" s="21" t="s">
        <v>43</v>
      </c>
    </row>
    <row r="32" spans="1:40" x14ac:dyDescent="0.25">
      <c r="A32" s="21" t="s">
        <v>44</v>
      </c>
      <c r="B32" s="17">
        <f>IF($C$5=0,0,IF(AND($C$5-$B$6&gt;='Справочные данные'!B32,$C$5-$B$6&lt;='Справочные данные'!C32),1,0))</f>
        <v>0</v>
      </c>
      <c r="C32" s="3">
        <f>IF($C$5=0,0,IF(AND($C$5&gt;='Справочные данные'!B32,'Справочные данные'!$B$2&lt;='Справочные данные'!C32),1,0))</f>
        <v>0</v>
      </c>
      <c r="D32" s="3">
        <f>IF($C$5=0,0,IF(AND($C$5+$D$6&gt;='Справочные данные'!B32,$C$5+$D$6&lt;='Справочные данные'!C32),1,0))</f>
        <v>0</v>
      </c>
      <c r="E32" s="4">
        <f>IF($F$5=0,0,IF(AND($F$5-$E$6&gt;='Справочные данные'!D32,$F$5-$E$6&lt;='Справочные данные'!E32),1,0))</f>
        <v>1</v>
      </c>
      <c r="F32" s="4">
        <f>IF($F$5=0,0,IF(AND($F$5&gt;='Справочные данные'!$D32,$F$5&lt;='Справочные данные'!E32),1,0))</f>
        <v>0</v>
      </c>
      <c r="G32" s="5">
        <f>IF($F$5=0,0,IF(AND($F$5+$G$6&gt;='Справочные данные'!D32,$F$5+$G$6&lt;='Справочные данные'!E32),1,0))</f>
        <v>0</v>
      </c>
      <c r="H32" s="4">
        <f>IF($I$5=0,0,IF(AND($I$5-$H$6&gt;='Справочные данные'!$F32,$I$5-$H$6&lt;='Справочные данные'!$G32),1,0))</f>
        <v>0</v>
      </c>
      <c r="I32" s="4">
        <f>IF($I$5=0,0,IF(AND($I$5&gt;='Справочные данные'!$F32,$I$5&lt;='Справочные данные'!$G32),1,0))</f>
        <v>0</v>
      </c>
      <c r="J32" s="5">
        <f>IF($I$5=0,0,IF(AND($I$5+$J$6&gt;='Справочные данные'!F32,$I$5+$J$6&lt;='Справочные данные'!G32),1,0))</f>
        <v>0</v>
      </c>
      <c r="K32" s="4">
        <f>IF($L$5=0,0,IF(AND($L$5-$K$6&gt;='Справочные данные'!$L32,$L$5-$K$6&lt;='Справочные данные'!$M32),1,0))</f>
        <v>1</v>
      </c>
      <c r="L32" s="4">
        <f>IF($L$5=0,0,IF(AND($L$5&gt;='Справочные данные'!$L32,$L$5&lt;='Справочные данные'!$M32),1,0))</f>
        <v>1</v>
      </c>
      <c r="M32" s="5">
        <f>IF($L$5=0,0,IF(AND($L$5+$M$6&gt;='Справочные данные'!L32,$L$5+$M$6&lt;='Справочные данные'!M32),1,0))</f>
        <v>1</v>
      </c>
      <c r="N32" s="4">
        <f>IF($O$5=0,0,IF(AND($O$5-N$6&gt;='Справочные данные'!$N32,$O$5-N$6&lt;='Справочные данные'!$O32),1,0))</f>
        <v>0</v>
      </c>
      <c r="O32" s="4">
        <f>IF($O$5=0,0,IF(AND($O$5&gt;='Справочные данные'!$N32,$O$5&lt;='Справочные данные'!$O32),1,0))</f>
        <v>1</v>
      </c>
      <c r="P32" s="5">
        <f>IF($O$5=0,0,IF(AND($O$5+P$6&gt;='Справочные данные'!$N32,$O$5+P$6&lt;='Справочные данные'!$O32),1,0))</f>
        <v>1</v>
      </c>
      <c r="Q32" s="4">
        <f>IF($R$5=0,0,IF(AND($R$5-Q$6&gt;='Справочные данные'!$P32,$R$5-Q$6&lt;='Справочные данные'!$Q32),1,0))</f>
        <v>0</v>
      </c>
      <c r="R32" s="4">
        <f>IF($R$5=0,0,IF(AND($R$5&gt;='Справочные данные'!$P32,$R$5&lt;='Справочные данные'!$Q32),1,0))</f>
        <v>0</v>
      </c>
      <c r="S32" s="5">
        <f>IF($R$5=0,0,IF(AND($R$5+S$6&gt;='Справочные данные'!$P32,$R$5+S$6&lt;='Справочные данные'!$Q32),1,0))</f>
        <v>0</v>
      </c>
      <c r="T32" s="4">
        <f>IF($U$5=0,0,IF(AND($U$5-T$6&gt;='Справочные данные'!$R32,$U$5-T$6&lt;='Справочные данные'!$S32),1,0))</f>
        <v>0</v>
      </c>
      <c r="U32" s="4">
        <f>IF($U$5=0,0,IF(AND($U$5&gt;='Справочные данные'!$R32,$U$5&lt;='Справочные данные'!$S32),1,0))</f>
        <v>0</v>
      </c>
      <c r="V32" s="5">
        <f>IF($U$5=0,0,IF(AND($U$5+V$6&gt;='Справочные данные'!$R32,$U$5+V$6&lt;='Справочные данные'!$S32),1,0))</f>
        <v>0</v>
      </c>
      <c r="W32" s="4">
        <f>IF($X$5=0,0,IF(AND($X$5-W$6&gt;='Справочные данные'!$T32,$X$5-W$6&lt;='Справочные данные'!$U32),1,0))</f>
        <v>0</v>
      </c>
      <c r="X32" s="4">
        <f>IF($X$5=0,0,IF(AND($X$5&gt;='Справочные данные'!$T32,$X$5&lt;='Справочные данные'!$U32),1,0))</f>
        <v>0</v>
      </c>
      <c r="Y32" s="5">
        <f>IF($X$5=0,0,IF(AND($X$5+Y$6&gt;='Справочные данные'!$T32,$X$5+Y$6&lt;='Справочные данные'!$U32),1,0))</f>
        <v>0</v>
      </c>
      <c r="Z32" s="4">
        <f>IF($AA$5=0,0,IF(AND($AA$5-Z$6&gt;='Справочные данные'!$V32,$AA$5-Z$6&lt;='Справочные данные'!$W32),1,0))</f>
        <v>0</v>
      </c>
      <c r="AA32" s="4">
        <f>IF($AA$5=0,0,IF(AND($AA$5&gt;='Справочные данные'!$V32,$AA$5&lt;='Справочные данные'!$W32),1,0))</f>
        <v>0</v>
      </c>
      <c r="AB32" s="5">
        <f>IF($AA$5=0,0,IF(AND($AA$5+AB$6&gt;='Справочные данные'!$V32,$AA$5+AB$6&lt;='Справочные данные'!$W32),1,0))</f>
        <v>0</v>
      </c>
      <c r="AC32" s="4">
        <f>IF($AD$5=0,0,IF(AND($AD$5-AC$6&gt;='Справочные данные'!$X32,$AD$5-AC$6&lt;='Справочные данные'!$Y32),1,0))</f>
        <v>0</v>
      </c>
      <c r="AD32" s="4">
        <f>IF($AD$5=0,0,IF(AND($AD$5&gt;='Справочные данные'!$X32,$AD$5&lt;='Справочные данные'!$Y32),1,0))</f>
        <v>0</v>
      </c>
      <c r="AE32" s="5">
        <f>IF($AD$5=0,0,IF(AND($AD$5+AE$6&gt;='Справочные данные'!$X32,$AD$5+AE$6&lt;='Справочные данные'!$Y32),1,0))</f>
        <v>0</v>
      </c>
      <c r="AF32" s="4">
        <f>IF($AG$5=0,0,IF(AND($AG$5-AF$6&gt;='Справочные данные'!$AF32,$AG$5-AF$6&lt;='Справочные данные'!$AG32),1,0))</f>
        <v>0</v>
      </c>
      <c r="AG32" s="4">
        <f>IF($AG$5=0,0,IF(AND($AG$5&gt;='Справочные данные'!$AF32,$AG$5&lt;='Справочные данные'!$AG32),1,0))</f>
        <v>0</v>
      </c>
      <c r="AH32" s="5">
        <f>IF($AG$5=0,0,IF(AND($AG$5+AH$6&gt;='Справочные данные'!$AF32,$AG$5+AH$6&lt;='Справочные данные'!$AG32),1,0))</f>
        <v>0</v>
      </c>
      <c r="AI32" s="4">
        <f>IF($AJ$5=0,0,IF(AND($AJ$5-AI$6&gt;='Справочные данные'!$AH32,$AJ$5-AI$6&lt;='Справочные данные'!$AI32),1,0))</f>
        <v>0</v>
      </c>
      <c r="AJ32" s="4">
        <f>IF($AJ$5=0,0,IF(AND($AJ$5&gt;='Справочные данные'!$AH32,$AJ$5&lt;='Справочные данные'!$AI32),1,0))</f>
        <v>0</v>
      </c>
      <c r="AK32" s="5">
        <f>IF($AJ$5=0,0,IF(AND($AJ$5+AK$6&gt;='Справочные данные'!$AH32,$AJ$5+AK$6&lt;='Справочные данные'!$AI32),1,0))</f>
        <v>0</v>
      </c>
      <c r="AL32">
        <f t="shared" si="0"/>
        <v>6</v>
      </c>
      <c r="AM32" t="str">
        <f t="shared" si="1"/>
        <v>-</v>
      </c>
      <c r="AN32" s="21" t="s">
        <v>44</v>
      </c>
    </row>
    <row r="33" spans="1:40" x14ac:dyDescent="0.25">
      <c r="A33" s="21" t="s">
        <v>45</v>
      </c>
      <c r="B33" s="17">
        <f>IF($C$5=0,0,IF(AND($C$5-$B$6&gt;='Справочные данные'!B33,$C$5-$B$6&lt;='Справочные данные'!C33),1,0))</f>
        <v>0</v>
      </c>
      <c r="C33" s="3">
        <f>IF($C$5=0,0,IF(AND($C$5&gt;='Справочные данные'!B33,'Справочные данные'!$B$2&lt;='Справочные данные'!C33),1,0))</f>
        <v>0</v>
      </c>
      <c r="D33" s="3">
        <f>IF($C$5=0,0,IF(AND($C$5+$D$6&gt;='Справочные данные'!B33,$C$5+$D$6&lt;='Справочные данные'!C33),1,0))</f>
        <v>0</v>
      </c>
      <c r="E33" s="4">
        <f>IF($F$5=0,0,IF(AND($F$5-$E$6&gt;='Справочные данные'!D33,$F$5-$E$6&lt;='Справочные данные'!E33),1,0))</f>
        <v>1</v>
      </c>
      <c r="F33" s="4">
        <f>IF($F$5=0,0,IF(AND($F$5&gt;='Справочные данные'!$D33,$F$5&lt;='Справочные данные'!E33),1,0))</f>
        <v>0</v>
      </c>
      <c r="G33" s="5">
        <f>IF($F$5=0,0,IF(AND($F$5+$G$6&gt;='Справочные данные'!D33,$F$5+$G$6&lt;='Справочные данные'!E33),1,0))</f>
        <v>0</v>
      </c>
      <c r="H33" s="4">
        <f>IF($I$5=0,0,IF(AND($I$5-$H$6&gt;='Справочные данные'!$F33,$I$5-$H$6&lt;='Справочные данные'!$G33),1,0))</f>
        <v>1</v>
      </c>
      <c r="I33" s="4">
        <f>IF($I$5=0,0,IF(AND($I$5&gt;='Справочные данные'!$F33,$I$5&lt;='Справочные данные'!$G33),1,0))</f>
        <v>1</v>
      </c>
      <c r="J33" s="5">
        <f>IF($I$5=0,0,IF(AND($I$5+$J$6&gt;='Справочные данные'!F33,$I$5+$J$6&lt;='Справочные данные'!G33),1,0))</f>
        <v>1</v>
      </c>
      <c r="K33" s="4">
        <f>IF($L$5=0,0,IF(AND($L$5-$K$6&gt;='Справочные данные'!$L33,$L$5-$K$6&lt;='Справочные данные'!$M33),1,0))</f>
        <v>1</v>
      </c>
      <c r="L33" s="4">
        <f>IF($L$5=0,0,IF(AND($L$5&gt;='Справочные данные'!$L33,$L$5&lt;='Справочные данные'!$M33),1,0))</f>
        <v>1</v>
      </c>
      <c r="M33" s="5">
        <f>IF($L$5=0,0,IF(AND($L$5+$M$6&gt;='Справочные данные'!L33,$L$5+$M$6&lt;='Справочные данные'!M33),1,0))</f>
        <v>1</v>
      </c>
      <c r="N33" s="4">
        <f>IF($O$5=0,0,IF(AND($O$5-N$6&gt;='Справочные данные'!$N33,$O$5-N$6&lt;='Справочные данные'!$O33),1,0))</f>
        <v>0</v>
      </c>
      <c r="O33" s="4">
        <f>IF($O$5=0,0,IF(AND($O$5&gt;='Справочные данные'!$N33,$O$5&lt;='Справочные данные'!$O33),1,0))</f>
        <v>1</v>
      </c>
      <c r="P33" s="5">
        <f>IF($O$5=0,0,IF(AND($O$5+P$6&gt;='Справочные данные'!$N33,$O$5+P$6&lt;='Справочные данные'!$O33),1,0))</f>
        <v>1</v>
      </c>
      <c r="Q33" s="4">
        <f>IF($R$5=0,0,IF(AND($R$5-Q$6&gt;='Справочные данные'!$P33,$R$5-Q$6&lt;='Справочные данные'!$Q33),1,0))</f>
        <v>0</v>
      </c>
      <c r="R33" s="4">
        <f>IF($R$5=0,0,IF(AND($R$5&gt;='Справочные данные'!$P33,$R$5&lt;='Справочные данные'!$Q33),1,0))</f>
        <v>0</v>
      </c>
      <c r="S33" s="5">
        <f>IF($R$5=0,0,IF(AND($R$5+S$6&gt;='Справочные данные'!$P33,$R$5+S$6&lt;='Справочные данные'!$Q33),1,0))</f>
        <v>0</v>
      </c>
      <c r="T33" s="4">
        <f>IF($U$5=0,0,IF(AND($U$5-T$6&gt;='Справочные данные'!$R33,$U$5-T$6&lt;='Справочные данные'!$S33),1,0))</f>
        <v>0</v>
      </c>
      <c r="U33" s="4">
        <f>IF($U$5=0,0,IF(AND($U$5&gt;='Справочные данные'!$R33,$U$5&lt;='Справочные данные'!$S33),1,0))</f>
        <v>0</v>
      </c>
      <c r="V33" s="5">
        <f>IF($U$5=0,0,IF(AND($U$5+V$6&gt;='Справочные данные'!$R33,$U$5+V$6&lt;='Справочные данные'!$S33),1,0))</f>
        <v>0</v>
      </c>
      <c r="W33" s="4">
        <f>IF($X$5=0,0,IF(AND($X$5-W$6&gt;='Справочные данные'!$T33,$X$5-W$6&lt;='Справочные данные'!$U33),1,0))</f>
        <v>0</v>
      </c>
      <c r="X33" s="4">
        <f>IF($X$5=0,0,IF(AND($X$5&gt;='Справочные данные'!$T33,$X$5&lt;='Справочные данные'!$U33),1,0))</f>
        <v>0</v>
      </c>
      <c r="Y33" s="5">
        <f>IF($X$5=0,0,IF(AND($X$5+Y$6&gt;='Справочные данные'!$T33,$X$5+Y$6&lt;='Справочные данные'!$U33),1,0))</f>
        <v>0</v>
      </c>
      <c r="Z33" s="4">
        <f>IF($AA$5=0,0,IF(AND($AA$5-Z$6&gt;='Справочные данные'!$V33,$AA$5-Z$6&lt;='Справочные данные'!$W33),1,0))</f>
        <v>0</v>
      </c>
      <c r="AA33" s="4">
        <f>IF($AA$5=0,0,IF(AND($AA$5&gt;='Справочные данные'!$V33,$AA$5&lt;='Справочные данные'!$W33),1,0))</f>
        <v>0</v>
      </c>
      <c r="AB33" s="5">
        <f>IF($AA$5=0,0,IF(AND($AA$5+AB$6&gt;='Справочные данные'!$V33,$AA$5+AB$6&lt;='Справочные данные'!$W33),1,0))</f>
        <v>0</v>
      </c>
      <c r="AC33" s="4">
        <f>IF($AD$5=0,0,IF(AND($AD$5-AC$6&gt;='Справочные данные'!$X33,$AD$5-AC$6&lt;='Справочные данные'!$Y33),1,0))</f>
        <v>0</v>
      </c>
      <c r="AD33" s="4">
        <f>IF($AD$5=0,0,IF(AND($AD$5&gt;='Справочные данные'!$X33,$AD$5&lt;='Справочные данные'!$Y33),1,0))</f>
        <v>0</v>
      </c>
      <c r="AE33" s="5">
        <f>IF($AD$5=0,0,IF(AND($AD$5+AE$6&gt;='Справочные данные'!$X33,$AD$5+AE$6&lt;='Справочные данные'!$Y33),1,0))</f>
        <v>0</v>
      </c>
      <c r="AF33" s="4">
        <f>IF($AG$5=0,0,IF(AND($AG$5-AF$6&gt;='Справочные данные'!$AF33,$AG$5-AF$6&lt;='Справочные данные'!$AG33),1,0))</f>
        <v>0</v>
      </c>
      <c r="AG33" s="4">
        <f>IF($AG$5=0,0,IF(AND($AG$5&gt;='Справочные данные'!$AF33,$AG$5&lt;='Справочные данные'!$AG33),1,0))</f>
        <v>0</v>
      </c>
      <c r="AH33" s="5">
        <f>IF($AG$5=0,0,IF(AND($AG$5+AH$6&gt;='Справочные данные'!$AF33,$AG$5+AH$6&lt;='Справочные данные'!$AG33),1,0))</f>
        <v>0</v>
      </c>
      <c r="AI33" s="4">
        <f>IF($AJ$5=0,0,IF(AND($AJ$5-AI$6&gt;='Справочные данные'!$AH33,$AJ$5-AI$6&lt;='Справочные данные'!$AI33),1,0))</f>
        <v>0</v>
      </c>
      <c r="AJ33" s="4">
        <f>IF($AJ$5=0,0,IF(AND($AJ$5&gt;='Справочные данные'!$AH33,$AJ$5&lt;='Справочные данные'!$AI33),1,0))</f>
        <v>0</v>
      </c>
      <c r="AK33" s="5">
        <f>IF($AJ$5=0,0,IF(AND($AJ$5+AK$6&gt;='Справочные данные'!$AH33,$AJ$5+AK$6&lt;='Справочные данные'!$AI33),1,0))</f>
        <v>0</v>
      </c>
      <c r="AL33">
        <f t="shared" si="0"/>
        <v>9</v>
      </c>
      <c r="AM33" t="str">
        <f t="shared" si="1"/>
        <v>-</v>
      </c>
      <c r="AN33" s="21" t="s">
        <v>45</v>
      </c>
    </row>
    <row r="34" spans="1:40" x14ac:dyDescent="0.25">
      <c r="A34" s="21" t="s">
        <v>46</v>
      </c>
      <c r="B34" s="17">
        <f>IF($C$5=0,0,IF(AND($C$5-$B$6&gt;='Справочные данные'!B34,$C$5-$B$6&lt;='Справочные данные'!C34),1,0))</f>
        <v>0</v>
      </c>
      <c r="C34" s="3">
        <f>IF($C$5=0,0,IF(AND($C$5&gt;='Справочные данные'!B34,'Справочные данные'!$B$2&lt;='Справочные данные'!C34),1,0))</f>
        <v>0</v>
      </c>
      <c r="D34" s="3">
        <f>IF($C$5=0,0,IF(AND($C$5+$D$6&gt;='Справочные данные'!B34,$C$5+$D$6&lt;='Справочные данные'!C34),1,0))</f>
        <v>0</v>
      </c>
      <c r="E34" s="4">
        <f>IF($F$5=0,0,IF(AND($F$5-$E$6&gt;='Справочные данные'!D34,$F$5-$E$6&lt;='Справочные данные'!E34),1,0))</f>
        <v>0</v>
      </c>
      <c r="F34" s="4">
        <f>IF($F$5=0,0,IF(AND($F$5&gt;='Справочные данные'!$D34,$F$5&lt;='Справочные данные'!E34),1,0))</f>
        <v>0</v>
      </c>
      <c r="G34" s="5">
        <f>IF($F$5=0,0,IF(AND($F$5+$G$6&gt;='Справочные данные'!D34,$F$5+$G$6&lt;='Справочные данные'!E34),1,0))</f>
        <v>0</v>
      </c>
      <c r="H34" s="4">
        <f>IF($I$5=0,0,IF(AND($I$5-$H$6&gt;='Справочные данные'!$F34,$I$5-$H$6&lt;='Справочные данные'!$G34),1,0))</f>
        <v>1</v>
      </c>
      <c r="I34" s="4">
        <f>IF($I$5=0,0,IF(AND($I$5&gt;='Справочные данные'!$F34,$I$5&lt;='Справочные данные'!$G34),1,0))</f>
        <v>1</v>
      </c>
      <c r="J34" s="5">
        <f>IF($I$5=0,0,IF(AND($I$5+$J$6&gt;='Справочные данные'!F34,$I$5+$J$6&lt;='Справочные данные'!G34),1,0))</f>
        <v>1</v>
      </c>
      <c r="K34" s="4">
        <f>IF($L$5=0,0,IF(AND($L$5-$K$6&gt;='Справочные данные'!$L34,$L$5-$K$6&lt;='Справочные данные'!$M34),1,0))</f>
        <v>1</v>
      </c>
      <c r="L34" s="4">
        <f>IF($L$5=0,0,IF(AND($L$5&gt;='Справочные данные'!$L34,$L$5&lt;='Справочные данные'!$M34),1,0))</f>
        <v>1</v>
      </c>
      <c r="M34" s="5">
        <f>IF($L$5=0,0,IF(AND($L$5+$M$6&gt;='Справочные данные'!L34,$L$5+$M$6&lt;='Справочные данные'!M34),1,0))</f>
        <v>1</v>
      </c>
      <c r="N34" s="4">
        <f>IF($O$5=0,0,IF(AND($O$5-N$6&gt;='Справочные данные'!$N34,$O$5-N$6&lt;='Справочные данные'!$O34),1,0))</f>
        <v>0</v>
      </c>
      <c r="O34" s="4">
        <f>IF($O$5=0,0,IF(AND($O$5&gt;='Справочные данные'!$N34,$O$5&lt;='Справочные данные'!$O34),1,0))</f>
        <v>1</v>
      </c>
      <c r="P34" s="5">
        <f>IF($O$5=0,0,IF(AND($O$5+P$6&gt;='Справочные данные'!$N34,$O$5+P$6&lt;='Справочные данные'!$O34),1,0))</f>
        <v>1</v>
      </c>
      <c r="Q34" s="4">
        <f>IF($R$5=0,0,IF(AND($R$5-Q$6&gt;='Справочные данные'!$P34,$R$5-Q$6&lt;='Справочные данные'!$Q34),1,0))</f>
        <v>0</v>
      </c>
      <c r="R34" s="4">
        <f>IF($R$5=0,0,IF(AND($R$5&gt;='Справочные данные'!$P34,$R$5&lt;='Справочные данные'!$Q34),1,0))</f>
        <v>0</v>
      </c>
      <c r="S34" s="5">
        <f>IF($R$5=0,0,IF(AND($R$5+S$6&gt;='Справочные данные'!$P34,$R$5+S$6&lt;='Справочные данные'!$Q34),1,0))</f>
        <v>0</v>
      </c>
      <c r="T34" s="4">
        <f>IF($U$5=0,0,IF(AND($U$5-T$6&gt;='Справочные данные'!$R34,$U$5-T$6&lt;='Справочные данные'!$S34),1,0))</f>
        <v>0</v>
      </c>
      <c r="U34" s="4">
        <f>IF($U$5=0,0,IF(AND($U$5&gt;='Справочные данные'!$R34,$U$5&lt;='Справочные данные'!$S34),1,0))</f>
        <v>0</v>
      </c>
      <c r="V34" s="5">
        <f>IF($U$5=0,0,IF(AND($U$5+V$6&gt;='Справочные данные'!$R34,$U$5+V$6&lt;='Справочные данные'!$S34),1,0))</f>
        <v>0</v>
      </c>
      <c r="W34" s="4">
        <f>IF($X$5=0,0,IF(AND($X$5-W$6&gt;='Справочные данные'!$T34,$X$5-W$6&lt;='Справочные данные'!$U34),1,0))</f>
        <v>0</v>
      </c>
      <c r="X34" s="4">
        <f>IF($X$5=0,0,IF(AND($X$5&gt;='Справочные данные'!$T34,$X$5&lt;='Справочные данные'!$U34),1,0))</f>
        <v>0</v>
      </c>
      <c r="Y34" s="5">
        <f>IF($X$5=0,0,IF(AND($X$5+Y$6&gt;='Справочные данные'!$T34,$X$5+Y$6&lt;='Справочные данные'!$U34),1,0))</f>
        <v>0</v>
      </c>
      <c r="Z34" s="4">
        <f>IF($AA$5=0,0,IF(AND($AA$5-Z$6&gt;='Справочные данные'!$V34,$AA$5-Z$6&lt;='Справочные данные'!$W34),1,0))</f>
        <v>0</v>
      </c>
      <c r="AA34" s="4">
        <f>IF($AA$5=0,0,IF(AND($AA$5&gt;='Справочные данные'!$V34,$AA$5&lt;='Справочные данные'!$W34),1,0))</f>
        <v>0</v>
      </c>
      <c r="AB34" s="5">
        <f>IF($AA$5=0,0,IF(AND($AA$5+AB$6&gt;='Справочные данные'!$V34,$AA$5+AB$6&lt;='Справочные данные'!$W34),1,0))</f>
        <v>0</v>
      </c>
      <c r="AC34" s="4">
        <f>IF($AD$5=0,0,IF(AND($AD$5-AC$6&gt;='Справочные данные'!$X34,$AD$5-AC$6&lt;='Справочные данные'!$Y34),1,0))</f>
        <v>0</v>
      </c>
      <c r="AD34" s="4">
        <f>IF($AD$5=0,0,IF(AND($AD$5&gt;='Справочные данные'!$X34,$AD$5&lt;='Справочные данные'!$Y34),1,0))</f>
        <v>0</v>
      </c>
      <c r="AE34" s="5">
        <f>IF($AD$5=0,0,IF(AND($AD$5+AE$6&gt;='Справочные данные'!$X34,$AD$5+AE$6&lt;='Справочные данные'!$Y34),1,0))</f>
        <v>0</v>
      </c>
      <c r="AF34" s="4">
        <f>IF($AG$5=0,0,IF(AND($AG$5-AF$6&gt;='Справочные данные'!$AF34,$AG$5-AF$6&lt;='Справочные данные'!$AG34),1,0))</f>
        <v>0</v>
      </c>
      <c r="AG34" s="4">
        <f>IF($AG$5=0,0,IF(AND($AG$5&gt;='Справочные данные'!$AF34,$AG$5&lt;='Справочные данные'!$AG34),1,0))</f>
        <v>0</v>
      </c>
      <c r="AH34" s="5">
        <f>IF($AG$5=0,0,IF(AND($AG$5+AH$6&gt;='Справочные данные'!$AF34,$AG$5+AH$6&lt;='Справочные данные'!$AG34),1,0))</f>
        <v>0</v>
      </c>
      <c r="AI34" s="4">
        <f>IF($AJ$5=0,0,IF(AND($AJ$5-AI$6&gt;='Справочные данные'!$AH34,$AJ$5-AI$6&lt;='Справочные данные'!$AI34),1,0))</f>
        <v>0</v>
      </c>
      <c r="AJ34" s="4">
        <f>IF($AJ$5=0,0,IF(AND($AJ$5&gt;='Справочные данные'!$AH34,$AJ$5&lt;='Справочные данные'!$AI34),1,0))</f>
        <v>0</v>
      </c>
      <c r="AK34" s="5">
        <f>IF($AJ$5=0,0,IF(AND($AJ$5+AK$6&gt;='Справочные данные'!$AH34,$AJ$5+AK$6&lt;='Справочные данные'!$AI34),1,0))</f>
        <v>0</v>
      </c>
      <c r="AL34">
        <f t="shared" si="0"/>
        <v>8</v>
      </c>
      <c r="AM34" t="str">
        <f t="shared" si="1"/>
        <v>-</v>
      </c>
      <c r="AN34" s="21" t="s">
        <v>46</v>
      </c>
    </row>
    <row r="35" spans="1:40" x14ac:dyDescent="0.25">
      <c r="A35" s="21" t="s">
        <v>47</v>
      </c>
      <c r="B35" s="17">
        <f>IF($C$5=0,0,IF(AND($C$5-$B$6&gt;='Справочные данные'!B35,$C$5-$B$6&lt;='Справочные данные'!C35),1,0))</f>
        <v>0</v>
      </c>
      <c r="C35" s="3">
        <f>IF($C$5=0,0,IF(AND($C$5&gt;='Справочные данные'!B35,'Справочные данные'!$B$2&lt;='Справочные данные'!C35),1,0))</f>
        <v>0</v>
      </c>
      <c r="D35" s="3">
        <f>IF($C$5=0,0,IF(AND($C$5+$D$6&gt;='Справочные данные'!B35,$C$5+$D$6&lt;='Справочные данные'!C35),1,0))</f>
        <v>0</v>
      </c>
      <c r="E35" s="4">
        <f>IF($F$5=0,0,IF(AND($F$5-$E$6&gt;='Справочные данные'!D35,$F$5-$E$6&lt;='Справочные данные'!E35),1,0))</f>
        <v>0</v>
      </c>
      <c r="F35" s="4">
        <f>IF($F$5=0,0,IF(AND($F$5&gt;='Справочные данные'!$D35,$F$5&lt;='Справочные данные'!E35),1,0))</f>
        <v>0</v>
      </c>
      <c r="G35" s="5">
        <f>IF($F$5=0,0,IF(AND($F$5+$G$6&gt;='Справочные данные'!D35,$F$5+$G$6&lt;='Справочные данные'!E35),1,0))</f>
        <v>0</v>
      </c>
      <c r="H35" s="4">
        <f>IF($I$5=0,0,IF(AND($I$5-$H$6&gt;='Справочные данные'!$F35,$I$5-$H$6&lt;='Справочные данные'!$G35),1,0))</f>
        <v>1</v>
      </c>
      <c r="I35" s="4">
        <f>IF($I$5=0,0,IF(AND($I$5&gt;='Справочные данные'!$F35,$I$5&lt;='Справочные данные'!$G35),1,0))</f>
        <v>1</v>
      </c>
      <c r="J35" s="5">
        <f>IF($I$5=0,0,IF(AND($I$5+$J$6&gt;='Справочные данные'!F35,$I$5+$J$6&lt;='Справочные данные'!G35),1,0))</f>
        <v>1</v>
      </c>
      <c r="K35" s="4">
        <f>IF($L$5=0,0,IF(AND($L$5-$K$6&gt;='Справочные данные'!$L35,$L$5-$K$6&lt;='Справочные данные'!$M35),1,0))</f>
        <v>1</v>
      </c>
      <c r="L35" s="4">
        <f>IF($L$5=0,0,IF(AND($L$5&gt;='Справочные данные'!$L35,$L$5&lt;='Справочные данные'!$M35),1,0))</f>
        <v>1</v>
      </c>
      <c r="M35" s="5">
        <f>IF($L$5=0,0,IF(AND($L$5+$M$6&gt;='Справочные данные'!L35,$L$5+$M$6&lt;='Справочные данные'!M35),1,0))</f>
        <v>1</v>
      </c>
      <c r="N35" s="4">
        <f>IF($O$5=0,0,IF(AND($O$5-N$6&gt;='Справочные данные'!$N35,$O$5-N$6&lt;='Справочные данные'!$O35),1,0))</f>
        <v>0</v>
      </c>
      <c r="O35" s="4">
        <f>IF($O$5=0,0,IF(AND($O$5&gt;='Справочные данные'!$N35,$O$5&lt;='Справочные данные'!$O35),1,0))</f>
        <v>1</v>
      </c>
      <c r="P35" s="5">
        <f>IF($O$5=0,0,IF(AND($O$5+P$6&gt;='Справочные данные'!$N35,$O$5+P$6&lt;='Справочные данные'!$O35),1,0))</f>
        <v>1</v>
      </c>
      <c r="Q35" s="4">
        <f>IF($R$5=0,0,IF(AND($R$5-Q$6&gt;='Справочные данные'!$P35,$R$5-Q$6&lt;='Справочные данные'!$Q35),1,0))</f>
        <v>0</v>
      </c>
      <c r="R35" s="4">
        <f>IF($R$5=0,0,IF(AND($R$5&gt;='Справочные данные'!$P35,$R$5&lt;='Справочные данные'!$Q35),1,0))</f>
        <v>0</v>
      </c>
      <c r="S35" s="5">
        <f>IF($R$5=0,0,IF(AND($R$5+S$6&gt;='Справочные данные'!$P35,$R$5+S$6&lt;='Справочные данные'!$Q35),1,0))</f>
        <v>0</v>
      </c>
      <c r="T35" s="4">
        <f>IF($U$5=0,0,IF(AND($U$5-T$6&gt;='Справочные данные'!$R35,$U$5-T$6&lt;='Справочные данные'!$S35),1,0))</f>
        <v>0</v>
      </c>
      <c r="U35" s="4">
        <f>IF($U$5=0,0,IF(AND($U$5&gt;='Справочные данные'!$R35,$U$5&lt;='Справочные данные'!$S35),1,0))</f>
        <v>0</v>
      </c>
      <c r="V35" s="5">
        <f>IF($U$5=0,0,IF(AND($U$5+V$6&gt;='Справочные данные'!$R35,$U$5+V$6&lt;='Справочные данные'!$S35),1,0))</f>
        <v>0</v>
      </c>
      <c r="W35" s="4">
        <f>IF($X$5=0,0,IF(AND($X$5-W$6&gt;='Справочные данные'!$T35,$X$5-W$6&lt;='Справочные данные'!$U35),1,0))</f>
        <v>0</v>
      </c>
      <c r="X35" s="4">
        <f>IF($X$5=0,0,IF(AND($X$5&gt;='Справочные данные'!$T35,$X$5&lt;='Справочные данные'!$U35),1,0))</f>
        <v>0</v>
      </c>
      <c r="Y35" s="5">
        <f>IF($X$5=0,0,IF(AND($X$5+Y$6&gt;='Справочные данные'!$T35,$X$5+Y$6&lt;='Справочные данные'!$U35),1,0))</f>
        <v>0</v>
      </c>
      <c r="Z35" s="4">
        <f>IF($AA$5=0,0,IF(AND($AA$5-Z$6&gt;='Справочные данные'!$V35,$AA$5-Z$6&lt;='Справочные данные'!$W35),1,0))</f>
        <v>0</v>
      </c>
      <c r="AA35" s="4">
        <f>IF($AA$5=0,0,IF(AND($AA$5&gt;='Справочные данные'!$V35,$AA$5&lt;='Справочные данные'!$W35),1,0))</f>
        <v>0</v>
      </c>
      <c r="AB35" s="5">
        <f>IF($AA$5=0,0,IF(AND($AA$5+AB$6&gt;='Справочные данные'!$V35,$AA$5+AB$6&lt;='Справочные данные'!$W35),1,0))</f>
        <v>0</v>
      </c>
      <c r="AC35" s="4">
        <f>IF($AD$5=0,0,IF(AND($AD$5-AC$6&gt;='Справочные данные'!$X35,$AD$5-AC$6&lt;='Справочные данные'!$Y35),1,0))</f>
        <v>0</v>
      </c>
      <c r="AD35" s="4">
        <f>IF($AD$5=0,0,IF(AND($AD$5&gt;='Справочные данные'!$X35,$AD$5&lt;='Справочные данные'!$Y35),1,0))</f>
        <v>0</v>
      </c>
      <c r="AE35" s="5">
        <f>IF($AD$5=0,0,IF(AND($AD$5+AE$6&gt;='Справочные данные'!$X35,$AD$5+AE$6&lt;='Справочные данные'!$Y35),1,0))</f>
        <v>0</v>
      </c>
      <c r="AF35" s="4">
        <f>IF($AG$5=0,0,IF(AND($AG$5-AF$6&gt;='Справочные данные'!$AF35,$AG$5-AF$6&lt;='Справочные данные'!$AG35),1,0))</f>
        <v>0</v>
      </c>
      <c r="AG35" s="4">
        <f>IF($AG$5=0,0,IF(AND($AG$5&gt;='Справочные данные'!$AF35,$AG$5&lt;='Справочные данные'!$AG35),1,0))</f>
        <v>0</v>
      </c>
      <c r="AH35" s="5">
        <f>IF($AG$5=0,0,IF(AND($AG$5+AH$6&gt;='Справочные данные'!$AF35,$AG$5+AH$6&lt;='Справочные данные'!$AG35),1,0))</f>
        <v>0</v>
      </c>
      <c r="AI35" s="4">
        <f>IF($AJ$5=0,0,IF(AND($AJ$5-AI$6&gt;='Справочные данные'!$AH35,$AJ$5-AI$6&lt;='Справочные данные'!$AI35),1,0))</f>
        <v>0</v>
      </c>
      <c r="AJ35" s="4">
        <f>IF($AJ$5=0,0,IF(AND($AJ$5&gt;='Справочные данные'!$AH35,$AJ$5&lt;='Справочные данные'!$AI35),1,0))</f>
        <v>0</v>
      </c>
      <c r="AK35" s="5">
        <f>IF($AJ$5=0,0,IF(AND($AJ$5+AK$6&gt;='Справочные данные'!$AH35,$AJ$5+AK$6&lt;='Справочные данные'!$AI35),1,0))</f>
        <v>0</v>
      </c>
      <c r="AL35">
        <f t="shared" si="0"/>
        <v>8</v>
      </c>
      <c r="AM35" t="str">
        <f t="shared" si="1"/>
        <v>-</v>
      </c>
      <c r="AN35" s="21" t="s">
        <v>47</v>
      </c>
    </row>
    <row r="36" spans="1:40" x14ac:dyDescent="0.25">
      <c r="A36" s="21" t="s">
        <v>48</v>
      </c>
      <c r="B36" s="17">
        <f>IF($C$5=0,0,IF(AND($C$5-$B$6&gt;='Справочные данные'!B36,$C$5-$B$6&lt;='Справочные данные'!C36),1,0))</f>
        <v>0</v>
      </c>
      <c r="C36" s="3">
        <f>IF($C$5=0,0,IF(AND($C$5&gt;='Справочные данные'!B36,'Справочные данные'!$B$2&lt;='Справочные данные'!C36),1,0))</f>
        <v>0</v>
      </c>
      <c r="D36" s="3">
        <f>IF($C$5=0,0,IF(AND($C$5+$D$6&gt;='Справочные данные'!B36,$C$5+$D$6&lt;='Справочные данные'!C36),1,0))</f>
        <v>0</v>
      </c>
      <c r="E36" s="4">
        <f>IF($F$5=0,0,IF(AND($F$5-$E$6&gt;='Справочные данные'!D36,$F$5-$E$6&lt;='Справочные данные'!E36),1,0))</f>
        <v>0</v>
      </c>
      <c r="F36" s="4">
        <f>IF($F$5=0,0,IF(AND($F$5&gt;='Справочные данные'!$D36,$F$5&lt;='Справочные данные'!E36),1,0))</f>
        <v>0</v>
      </c>
      <c r="G36" s="5">
        <f>IF($F$5=0,0,IF(AND($F$5+$G$6&gt;='Справочные данные'!D36,$F$5+$G$6&lt;='Справочные данные'!E36),1,0))</f>
        <v>0</v>
      </c>
      <c r="H36" s="4">
        <f>IF($I$5=0,0,IF(AND($I$5-$H$6&gt;='Справочные данные'!$F36,$I$5-$H$6&lt;='Справочные данные'!$G36),1,0))</f>
        <v>0</v>
      </c>
      <c r="I36" s="4">
        <f>IF($I$5=0,0,IF(AND($I$5&gt;='Справочные данные'!$F36,$I$5&lt;='Справочные данные'!$G36),1,0))</f>
        <v>0</v>
      </c>
      <c r="J36" s="5">
        <f>IF($I$5=0,0,IF(AND($I$5+$J$6&gt;='Справочные данные'!F36,$I$5+$J$6&lt;='Справочные данные'!G36),1,0))</f>
        <v>0</v>
      </c>
      <c r="K36" s="4">
        <f>IF($L$5=0,0,IF(AND($L$5-$K$6&gt;='Справочные данные'!$L36,$L$5-$K$6&lt;='Справочные данные'!$M36),1,0))</f>
        <v>0</v>
      </c>
      <c r="L36" s="4">
        <f>IF($L$5=0,0,IF(AND($L$5&gt;='Справочные данные'!$L36,$L$5&lt;='Справочные данные'!$M36),1,0))</f>
        <v>0</v>
      </c>
      <c r="M36" s="5">
        <f>IF($L$5=0,0,IF(AND($L$5+$M$6&gt;='Справочные данные'!L36,$L$5+$M$6&lt;='Справочные данные'!M36),1,0))</f>
        <v>0</v>
      </c>
      <c r="N36" s="4">
        <f>IF($O$5=0,0,IF(AND($O$5-N$6&gt;='Справочные данные'!$N36,$O$5-N$6&lt;='Справочные данные'!$O36),1,0))</f>
        <v>0</v>
      </c>
      <c r="O36" s="4">
        <f>IF($O$5=0,0,IF(AND($O$5&gt;='Справочные данные'!$N36,$O$5&lt;='Справочные данные'!$O36),1,0))</f>
        <v>1</v>
      </c>
      <c r="P36" s="5">
        <f>IF($O$5=0,0,IF(AND($O$5+P$6&gt;='Справочные данные'!$N36,$O$5+P$6&lt;='Справочные данные'!$O36),1,0))</f>
        <v>1</v>
      </c>
      <c r="Q36" s="4">
        <f>IF($R$5=0,0,IF(AND($R$5-Q$6&gt;='Справочные данные'!$P36,$R$5-Q$6&lt;='Справочные данные'!$Q36),1,0))</f>
        <v>0</v>
      </c>
      <c r="R36" s="4">
        <f>IF($R$5=0,0,IF(AND($R$5&gt;='Справочные данные'!$P36,$R$5&lt;='Справочные данные'!$Q36),1,0))</f>
        <v>0</v>
      </c>
      <c r="S36" s="5">
        <f>IF($R$5=0,0,IF(AND($R$5+S$6&gt;='Справочные данные'!$P36,$R$5+S$6&lt;='Справочные данные'!$Q36),1,0))</f>
        <v>0</v>
      </c>
      <c r="T36" s="4">
        <f>IF($U$5=0,0,IF(AND($U$5-T$6&gt;='Справочные данные'!$R36,$U$5-T$6&lt;='Справочные данные'!$S36),1,0))</f>
        <v>0</v>
      </c>
      <c r="U36" s="4">
        <f>IF($U$5=0,0,IF(AND($U$5&gt;='Справочные данные'!$R36,$U$5&lt;='Справочные данные'!$S36),1,0))</f>
        <v>0</v>
      </c>
      <c r="V36" s="5">
        <f>IF($U$5=0,0,IF(AND($U$5+V$6&gt;='Справочные данные'!$R36,$U$5+V$6&lt;='Справочные данные'!$S36),1,0))</f>
        <v>0</v>
      </c>
      <c r="W36" s="4">
        <f>IF($X$5=0,0,IF(AND($X$5-W$6&gt;='Справочные данные'!$T36,$X$5-W$6&lt;='Справочные данные'!$U36),1,0))</f>
        <v>0</v>
      </c>
      <c r="X36" s="4">
        <f>IF($X$5=0,0,IF(AND($X$5&gt;='Справочные данные'!$T36,$X$5&lt;='Справочные данные'!$U36),1,0))</f>
        <v>0</v>
      </c>
      <c r="Y36" s="5">
        <f>IF($X$5=0,0,IF(AND($X$5+Y$6&gt;='Справочные данные'!$T36,$X$5+Y$6&lt;='Справочные данные'!$U36),1,0))</f>
        <v>0</v>
      </c>
      <c r="Z36" s="4">
        <f>IF($AA$5=0,0,IF(AND($AA$5-Z$6&gt;='Справочные данные'!$V36,$AA$5-Z$6&lt;='Справочные данные'!$W36),1,0))</f>
        <v>0</v>
      </c>
      <c r="AA36" s="4">
        <f>IF($AA$5=0,0,IF(AND($AA$5&gt;='Справочные данные'!$V36,$AA$5&lt;='Справочные данные'!$W36),1,0))</f>
        <v>0</v>
      </c>
      <c r="AB36" s="5">
        <f>IF($AA$5=0,0,IF(AND($AA$5+AB$6&gt;='Справочные данные'!$V36,$AA$5+AB$6&lt;='Справочные данные'!$W36),1,0))</f>
        <v>0</v>
      </c>
      <c r="AC36" s="4">
        <f>IF($AD$5=0,0,IF(AND($AD$5-AC$6&gt;='Справочные данные'!$X36,$AD$5-AC$6&lt;='Справочные данные'!$Y36),1,0))</f>
        <v>0</v>
      </c>
      <c r="AD36" s="4">
        <f>IF($AD$5=0,0,IF(AND($AD$5&gt;='Справочные данные'!$X36,$AD$5&lt;='Справочные данные'!$Y36),1,0))</f>
        <v>0</v>
      </c>
      <c r="AE36" s="5">
        <f>IF($AD$5=0,0,IF(AND($AD$5+AE$6&gt;='Справочные данные'!$X36,$AD$5+AE$6&lt;='Справочные данные'!$Y36),1,0))</f>
        <v>0</v>
      </c>
      <c r="AF36" s="4">
        <f>IF($AG$5=0,0,IF(AND($AG$5-AF$6&gt;='Справочные данные'!$AF36,$AG$5-AF$6&lt;='Справочные данные'!$AG36),1,0))</f>
        <v>0</v>
      </c>
      <c r="AG36" s="4">
        <f>IF($AG$5=0,0,IF(AND($AG$5&gt;='Справочные данные'!$AF36,$AG$5&lt;='Справочные данные'!$AG36),1,0))</f>
        <v>0</v>
      </c>
      <c r="AH36" s="5">
        <f>IF($AG$5=0,0,IF(AND($AG$5+AH$6&gt;='Справочные данные'!$AF36,$AG$5+AH$6&lt;='Справочные данные'!$AG36),1,0))</f>
        <v>0</v>
      </c>
      <c r="AI36" s="4">
        <f>IF($AJ$5=0,0,IF(AND($AJ$5-AI$6&gt;='Справочные данные'!$AH36,$AJ$5-AI$6&lt;='Справочные данные'!$AI36),1,0))</f>
        <v>0</v>
      </c>
      <c r="AJ36" s="4">
        <f>IF($AJ$5=0,0,IF(AND($AJ$5&gt;='Справочные данные'!$AH36,$AJ$5&lt;='Справочные данные'!$AI36),1,0))</f>
        <v>0</v>
      </c>
      <c r="AK36" s="5">
        <f>IF($AJ$5=0,0,IF(AND($AJ$5+AK$6&gt;='Справочные данные'!$AH36,$AJ$5+AK$6&lt;='Справочные данные'!$AI36),1,0))</f>
        <v>0</v>
      </c>
      <c r="AL36">
        <f t="shared" si="0"/>
        <v>2</v>
      </c>
      <c r="AM36" t="str">
        <f t="shared" si="1"/>
        <v>-</v>
      </c>
      <c r="AN36" s="21" t="s">
        <v>48</v>
      </c>
    </row>
    <row r="37" spans="1:40" x14ac:dyDescent="0.25">
      <c r="A37" s="21" t="s">
        <v>49</v>
      </c>
      <c r="B37" s="17">
        <f>IF($C$5=0,0,IF(AND($C$5-$B$6&gt;='Справочные данные'!B37,$C$5-$B$6&lt;='Справочные данные'!C37),1,0))</f>
        <v>0</v>
      </c>
      <c r="C37" s="3">
        <f>IF($C$5=0,0,IF(AND($C$5&gt;='Справочные данные'!B37,'Справочные данные'!$B$2&lt;='Справочные данные'!C37),1,0))</f>
        <v>0</v>
      </c>
      <c r="D37" s="3">
        <f>IF($C$5=0,0,IF(AND($C$5+$D$6&gt;='Справочные данные'!B37,$C$5+$D$6&lt;='Справочные данные'!C37),1,0))</f>
        <v>0</v>
      </c>
      <c r="E37" s="4">
        <f>IF($F$5=0,0,IF(AND($F$5-$E$6&gt;='Справочные данные'!D37,$F$5-$E$6&lt;='Справочные данные'!E37),1,0))</f>
        <v>1</v>
      </c>
      <c r="F37" s="4">
        <f>IF($F$5=0,0,IF(AND($F$5&gt;='Справочные данные'!$D37,$F$5&lt;='Справочные данные'!E37),1,0))</f>
        <v>1</v>
      </c>
      <c r="G37" s="5">
        <f>IF($F$5=0,0,IF(AND($F$5+$G$6&gt;='Справочные данные'!D37,$F$5+$G$6&lt;='Справочные данные'!E37),1,0))</f>
        <v>1</v>
      </c>
      <c r="H37" s="4">
        <f>IF($I$5=0,0,IF(AND($I$5-$H$6&gt;='Справочные данные'!$F37,$I$5-$H$6&lt;='Справочные данные'!$G37),1,0))</f>
        <v>0</v>
      </c>
      <c r="I37" s="4">
        <f>IF($I$5=0,0,IF(AND($I$5&gt;='Справочные данные'!$F37,$I$5&lt;='Справочные данные'!$G37),1,0))</f>
        <v>0</v>
      </c>
      <c r="J37" s="5">
        <f>IF($I$5=0,0,IF(AND($I$5+$J$6&gt;='Справочные данные'!F37,$I$5+$J$6&lt;='Справочные данные'!G37),1,0))</f>
        <v>0</v>
      </c>
      <c r="K37" s="4">
        <f>IF($L$5=0,0,IF(AND($L$5-$K$6&gt;='Справочные данные'!$L37,$L$5-$K$6&lt;='Справочные данные'!$M37),1,0))</f>
        <v>1</v>
      </c>
      <c r="L37" s="4">
        <f>IF($L$5=0,0,IF(AND($L$5&gt;='Справочные данные'!$L37,$L$5&lt;='Справочные данные'!$M37),1,0))</f>
        <v>1</v>
      </c>
      <c r="M37" s="5">
        <f>IF($L$5=0,0,IF(AND($L$5+$M$6&gt;='Справочные данные'!L37,$L$5+$M$6&lt;='Справочные данные'!M37),1,0))</f>
        <v>1</v>
      </c>
      <c r="N37" s="4">
        <f>IF($O$5=0,0,IF(AND($O$5-N$6&gt;='Справочные данные'!$N37,$O$5-N$6&lt;='Справочные данные'!$O37),1,0))</f>
        <v>0</v>
      </c>
      <c r="O37" s="4">
        <f>IF($O$5=0,0,IF(AND($O$5&gt;='Справочные данные'!$N37,$O$5&lt;='Справочные данные'!$O37),1,0))</f>
        <v>1</v>
      </c>
      <c r="P37" s="5">
        <f>IF($O$5=0,0,IF(AND($O$5+P$6&gt;='Справочные данные'!$N37,$O$5+P$6&lt;='Справочные данные'!$O37),1,0))</f>
        <v>1</v>
      </c>
      <c r="Q37" s="4">
        <f>IF($R$5=0,0,IF(AND($R$5-Q$6&gt;='Справочные данные'!$P37,$R$5-Q$6&lt;='Справочные данные'!$Q37),1,0))</f>
        <v>0</v>
      </c>
      <c r="R37" s="4">
        <f>IF($R$5=0,0,IF(AND($R$5&gt;='Справочные данные'!$P37,$R$5&lt;='Справочные данные'!$Q37),1,0))</f>
        <v>0</v>
      </c>
      <c r="S37" s="5">
        <f>IF($R$5=0,0,IF(AND($R$5+S$6&gt;='Справочные данные'!$P37,$R$5+S$6&lt;='Справочные данные'!$Q37),1,0))</f>
        <v>0</v>
      </c>
      <c r="T37" s="4">
        <f>IF($U$5=0,0,IF(AND($U$5-T$6&gt;='Справочные данные'!$R37,$U$5-T$6&lt;='Справочные данные'!$S37),1,0))</f>
        <v>0</v>
      </c>
      <c r="U37" s="4">
        <f>IF($U$5=0,0,IF(AND($U$5&gt;='Справочные данные'!$R37,$U$5&lt;='Справочные данные'!$S37),1,0))</f>
        <v>0</v>
      </c>
      <c r="V37" s="5">
        <f>IF($U$5=0,0,IF(AND($U$5+V$6&gt;='Справочные данные'!$R37,$U$5+V$6&lt;='Справочные данные'!$S37),1,0))</f>
        <v>0</v>
      </c>
      <c r="W37" s="4">
        <f>IF($X$5=0,0,IF(AND($X$5-W$6&gt;='Справочные данные'!$T37,$X$5-W$6&lt;='Справочные данные'!$U37),1,0))</f>
        <v>0</v>
      </c>
      <c r="X37" s="4">
        <f>IF($X$5=0,0,IF(AND($X$5&gt;='Справочные данные'!$T37,$X$5&lt;='Справочные данные'!$U37),1,0))</f>
        <v>0</v>
      </c>
      <c r="Y37" s="5">
        <f>IF($X$5=0,0,IF(AND($X$5+Y$6&gt;='Справочные данные'!$T37,$X$5+Y$6&lt;='Справочные данные'!$U37),1,0))</f>
        <v>0</v>
      </c>
      <c r="Z37" s="4">
        <f>IF($AA$5=0,0,IF(AND($AA$5-Z$6&gt;='Справочные данные'!$V37,$AA$5-Z$6&lt;='Справочные данные'!$W37),1,0))</f>
        <v>0</v>
      </c>
      <c r="AA37" s="4">
        <f>IF($AA$5=0,0,IF(AND($AA$5&gt;='Справочные данные'!$V37,$AA$5&lt;='Справочные данные'!$W37),1,0))</f>
        <v>0</v>
      </c>
      <c r="AB37" s="5">
        <f>IF($AA$5=0,0,IF(AND($AA$5+AB$6&gt;='Справочные данные'!$V37,$AA$5+AB$6&lt;='Справочные данные'!$W37),1,0))</f>
        <v>0</v>
      </c>
      <c r="AC37" s="4">
        <f>IF($AD$5=0,0,IF(AND($AD$5-AC$6&gt;='Справочные данные'!$X37,$AD$5-AC$6&lt;='Справочные данные'!$Y37),1,0))</f>
        <v>0</v>
      </c>
      <c r="AD37" s="4">
        <f>IF($AD$5=0,0,IF(AND($AD$5&gt;='Справочные данные'!$X37,$AD$5&lt;='Справочные данные'!$Y37),1,0))</f>
        <v>0</v>
      </c>
      <c r="AE37" s="5">
        <f>IF($AD$5=0,0,IF(AND($AD$5+AE$6&gt;='Справочные данные'!$X37,$AD$5+AE$6&lt;='Справочные данные'!$Y37),1,0))</f>
        <v>0</v>
      </c>
      <c r="AF37" s="4">
        <f>IF($AG$5=0,0,IF(AND($AG$5-AF$6&gt;='Справочные данные'!$AF37,$AG$5-AF$6&lt;='Справочные данные'!$AG37),1,0))</f>
        <v>0</v>
      </c>
      <c r="AG37" s="4">
        <f>IF($AG$5=0,0,IF(AND($AG$5&gt;='Справочные данные'!$AF37,$AG$5&lt;='Справочные данные'!$AG37),1,0))</f>
        <v>0</v>
      </c>
      <c r="AH37" s="5">
        <f>IF($AG$5=0,0,IF(AND($AG$5+AH$6&gt;='Справочные данные'!$AF37,$AG$5+AH$6&lt;='Справочные данные'!$AG37),1,0))</f>
        <v>0</v>
      </c>
      <c r="AI37" s="4">
        <f>IF($AJ$5=0,0,IF(AND($AJ$5-AI$6&gt;='Справочные данные'!$AH37,$AJ$5-AI$6&lt;='Справочные данные'!$AI37),1,0))</f>
        <v>0</v>
      </c>
      <c r="AJ37" s="4">
        <f>IF($AJ$5=0,0,IF(AND($AJ$5&gt;='Справочные данные'!$AH37,$AJ$5&lt;='Справочные данные'!$AI37),1,0))</f>
        <v>0</v>
      </c>
      <c r="AK37" s="5">
        <f>IF($AJ$5=0,0,IF(AND($AJ$5+AK$6&gt;='Справочные данные'!$AH37,$AJ$5+AK$6&lt;='Справочные данные'!$AI37),1,0))</f>
        <v>0</v>
      </c>
      <c r="AL37">
        <f t="shared" si="0"/>
        <v>8</v>
      </c>
      <c r="AM37" t="str">
        <f t="shared" si="1"/>
        <v>-</v>
      </c>
      <c r="AN37" s="21" t="s">
        <v>49</v>
      </c>
    </row>
    <row r="38" spans="1:40" x14ac:dyDescent="0.25">
      <c r="A38" s="21" t="s">
        <v>50</v>
      </c>
      <c r="B38" s="17">
        <f>IF($C$5=0,0,IF(AND($C$5-$B$6&gt;='Справочные данные'!B38,$C$5-$B$6&lt;='Справочные данные'!C38),1,0))</f>
        <v>0</v>
      </c>
      <c r="C38" s="3">
        <f>IF($C$5=0,0,IF(AND($C$5&gt;='Справочные данные'!B38,'Справочные данные'!$B$2&lt;='Справочные данные'!C38),1,0))</f>
        <v>0</v>
      </c>
      <c r="D38" s="3">
        <f>IF($C$5=0,0,IF(AND($C$5+$D$6&gt;='Справочные данные'!B38,$C$5+$D$6&lt;='Справочные данные'!C38),1,0))</f>
        <v>0</v>
      </c>
      <c r="E38" s="4">
        <f>IF($F$5=0,0,IF(AND($F$5-$E$6&gt;='Справочные данные'!D38,$F$5-$E$6&lt;='Справочные данные'!E38),1,0))</f>
        <v>1</v>
      </c>
      <c r="F38" s="4">
        <f>IF($F$5=0,0,IF(AND($F$5&gt;='Справочные данные'!$D38,$F$5&lt;='Справочные данные'!E38),1,0))</f>
        <v>1</v>
      </c>
      <c r="G38" s="5">
        <f>IF($F$5=0,0,IF(AND($F$5+$G$6&gt;='Справочные данные'!D38,$F$5+$G$6&lt;='Справочные данные'!E38),1,0))</f>
        <v>1</v>
      </c>
      <c r="H38" s="4">
        <f>IF($I$5=0,0,IF(AND($I$5-$H$6&gt;='Справочные данные'!$F38,$I$5-$H$6&lt;='Справочные данные'!$G38),1,0))</f>
        <v>1</v>
      </c>
      <c r="I38" s="4">
        <f>IF($I$5=0,0,IF(AND($I$5&gt;='Справочные данные'!$F38,$I$5&lt;='Справочные данные'!$G38),1,0))</f>
        <v>1</v>
      </c>
      <c r="J38" s="5">
        <f>IF($I$5=0,0,IF(AND($I$5+$J$6&gt;='Справочные данные'!F38,$I$5+$J$6&lt;='Справочные данные'!G38),1,0))</f>
        <v>1</v>
      </c>
      <c r="K38" s="4">
        <f>IF($L$5=0,0,IF(AND($L$5-$K$6&gt;='Справочные данные'!$L38,$L$5-$K$6&lt;='Справочные данные'!$M38),1,0))</f>
        <v>1</v>
      </c>
      <c r="L38" s="4">
        <f>IF($L$5=0,0,IF(AND($L$5&gt;='Справочные данные'!$L38,$L$5&lt;='Справочные данные'!$M38),1,0))</f>
        <v>1</v>
      </c>
      <c r="M38" s="5">
        <f>IF($L$5=0,0,IF(AND($L$5+$M$6&gt;='Справочные данные'!L38,$L$5+$M$6&lt;='Справочные данные'!M38),1,0))</f>
        <v>1</v>
      </c>
      <c r="N38" s="4">
        <f>IF($O$5=0,0,IF(AND($O$5-N$6&gt;='Справочные данные'!$N38,$O$5-N$6&lt;='Справочные данные'!$O38),1,0))</f>
        <v>0</v>
      </c>
      <c r="O38" s="4">
        <f>IF($O$5=0,0,IF(AND($O$5&gt;='Справочные данные'!$N38,$O$5&lt;='Справочные данные'!$O38),1,0))</f>
        <v>1</v>
      </c>
      <c r="P38" s="5">
        <f>IF($O$5=0,0,IF(AND($O$5+P$6&gt;='Справочные данные'!$N38,$O$5+P$6&lt;='Справочные данные'!$O38),1,0))</f>
        <v>1</v>
      </c>
      <c r="Q38" s="4">
        <f>IF($R$5=0,0,IF(AND($R$5-Q$6&gt;='Справочные данные'!$P38,$R$5-Q$6&lt;='Справочные данные'!$Q38),1,0))</f>
        <v>0</v>
      </c>
      <c r="R38" s="4">
        <f>IF($R$5=0,0,IF(AND($R$5&gt;='Справочные данные'!$P38,$R$5&lt;='Справочные данные'!$Q38),1,0))</f>
        <v>0</v>
      </c>
      <c r="S38" s="5">
        <f>IF($R$5=0,0,IF(AND($R$5+S$6&gt;='Справочные данные'!$P38,$R$5+S$6&lt;='Справочные данные'!$Q38),1,0))</f>
        <v>0</v>
      </c>
      <c r="T38" s="4">
        <f>IF($U$5=0,0,IF(AND($U$5-T$6&gt;='Справочные данные'!$R38,$U$5-T$6&lt;='Справочные данные'!$S38),1,0))</f>
        <v>0</v>
      </c>
      <c r="U38" s="4">
        <f>IF($U$5=0,0,IF(AND($U$5&gt;='Справочные данные'!$R38,$U$5&lt;='Справочные данные'!$S38),1,0))</f>
        <v>0</v>
      </c>
      <c r="V38" s="5">
        <f>IF($U$5=0,0,IF(AND($U$5+V$6&gt;='Справочные данные'!$R38,$U$5+V$6&lt;='Справочные данные'!$S38),1,0))</f>
        <v>0</v>
      </c>
      <c r="W38" s="4">
        <f>IF($X$5=0,0,IF(AND($X$5-W$6&gt;='Справочные данные'!$T38,$X$5-W$6&lt;='Справочные данные'!$U38),1,0))</f>
        <v>0</v>
      </c>
      <c r="X38" s="4">
        <f>IF($X$5=0,0,IF(AND($X$5&gt;='Справочные данные'!$T38,$X$5&lt;='Справочные данные'!$U38),1,0))</f>
        <v>0</v>
      </c>
      <c r="Y38" s="5">
        <f>IF($X$5=0,0,IF(AND($X$5+Y$6&gt;='Справочные данные'!$T38,$X$5+Y$6&lt;='Справочные данные'!$U38),1,0))</f>
        <v>0</v>
      </c>
      <c r="Z38" s="4">
        <f>IF($AA$5=0,0,IF(AND($AA$5-Z$6&gt;='Справочные данные'!$V38,$AA$5-Z$6&lt;='Справочные данные'!$W38),1,0))</f>
        <v>0</v>
      </c>
      <c r="AA38" s="4">
        <f>IF($AA$5=0,0,IF(AND($AA$5&gt;='Справочные данные'!$V38,$AA$5&lt;='Справочные данные'!$W38),1,0))</f>
        <v>0</v>
      </c>
      <c r="AB38" s="5">
        <f>IF($AA$5=0,0,IF(AND($AA$5+AB$6&gt;='Справочные данные'!$V38,$AA$5+AB$6&lt;='Справочные данные'!$W38),1,0))</f>
        <v>0</v>
      </c>
      <c r="AC38" s="4">
        <f>IF($AD$5=0,0,IF(AND($AD$5-AC$6&gt;='Справочные данные'!$X38,$AD$5-AC$6&lt;='Справочные данные'!$Y38),1,0))</f>
        <v>0</v>
      </c>
      <c r="AD38" s="4">
        <f>IF($AD$5=0,0,IF(AND($AD$5&gt;='Справочные данные'!$X38,$AD$5&lt;='Справочные данные'!$Y38),1,0))</f>
        <v>0</v>
      </c>
      <c r="AE38" s="5">
        <f>IF($AD$5=0,0,IF(AND($AD$5+AE$6&gt;='Справочные данные'!$X38,$AD$5+AE$6&lt;='Справочные данные'!$Y38),1,0))</f>
        <v>0</v>
      </c>
      <c r="AF38" s="4">
        <f>IF($AG$5=0,0,IF(AND($AG$5-AF$6&gt;='Справочные данные'!$AF38,$AG$5-AF$6&lt;='Справочные данные'!$AG38),1,0))</f>
        <v>0</v>
      </c>
      <c r="AG38" s="4">
        <f>IF($AG$5=0,0,IF(AND($AG$5&gt;='Справочные данные'!$AF38,$AG$5&lt;='Справочные данные'!$AG38),1,0))</f>
        <v>0</v>
      </c>
      <c r="AH38" s="5">
        <f>IF($AG$5=0,0,IF(AND($AG$5+AH$6&gt;='Справочные данные'!$AF38,$AG$5+AH$6&lt;='Справочные данные'!$AG38),1,0))</f>
        <v>0</v>
      </c>
      <c r="AI38" s="4">
        <f>IF($AJ$5=0,0,IF(AND($AJ$5-AI$6&gt;='Справочные данные'!$AH38,$AJ$5-AI$6&lt;='Справочные данные'!$AI38),1,0))</f>
        <v>0</v>
      </c>
      <c r="AJ38" s="4">
        <f>IF($AJ$5=0,0,IF(AND($AJ$5&gt;='Справочные данные'!$AH38,$AJ$5&lt;='Справочные данные'!$AI38),1,0))</f>
        <v>0</v>
      </c>
      <c r="AK38" s="5">
        <f>IF($AJ$5=0,0,IF(AND($AJ$5+AK$6&gt;='Справочные данные'!$AH38,$AJ$5+AK$6&lt;='Справочные данные'!$AI38),1,0))</f>
        <v>0</v>
      </c>
      <c r="AL38">
        <f t="shared" si="0"/>
        <v>11</v>
      </c>
      <c r="AM38" t="str">
        <f t="shared" si="1"/>
        <v>Внимание</v>
      </c>
      <c r="AN38" s="21" t="s">
        <v>50</v>
      </c>
    </row>
    <row r="39" spans="1:40" x14ac:dyDescent="0.25">
      <c r="A39" s="21" t="s">
        <v>51</v>
      </c>
      <c r="B39" s="17">
        <f>IF($C$5=0,0,IF(AND($C$5-$B$6&gt;='Справочные данные'!B39,$C$5-$B$6&lt;='Справочные данные'!C39),1,0))</f>
        <v>0</v>
      </c>
      <c r="C39" s="3">
        <f>IF($C$5=0,0,IF(AND($C$5&gt;='Справочные данные'!B39,'Справочные данные'!$B$2&lt;='Справочные данные'!C39),1,0))</f>
        <v>0</v>
      </c>
      <c r="D39" s="3">
        <f>IF($C$5=0,0,IF(AND($C$5+$D$6&gt;='Справочные данные'!B39,$C$5+$D$6&lt;='Справочные данные'!C39),1,0))</f>
        <v>0</v>
      </c>
      <c r="E39" s="4">
        <f>IF($F$5=0,0,IF(AND($F$5-$E$6&gt;='Справочные данные'!D39,$F$5-$E$6&lt;='Справочные данные'!E39),1,0))</f>
        <v>1</v>
      </c>
      <c r="F39" s="4">
        <f>IF($F$5=0,0,IF(AND($F$5&gt;='Справочные данные'!$D39,$F$5&lt;='Справочные данные'!E39),1,0))</f>
        <v>1</v>
      </c>
      <c r="G39" s="5">
        <f>IF($F$5=0,0,IF(AND($F$5+$G$6&gt;='Справочные данные'!D39,$F$5+$G$6&lt;='Справочные данные'!E39),1,0))</f>
        <v>1</v>
      </c>
      <c r="H39" s="4">
        <f>IF($I$5=0,0,IF(AND($I$5-$H$6&gt;='Справочные данные'!$F39,$I$5-$H$6&lt;='Справочные данные'!$G39),1,0))</f>
        <v>0</v>
      </c>
      <c r="I39" s="4">
        <f>IF($I$5=0,0,IF(AND($I$5&gt;='Справочные данные'!$F39,$I$5&lt;='Справочные данные'!$G39),1,0))</f>
        <v>0</v>
      </c>
      <c r="J39" s="5">
        <f>IF($I$5=0,0,IF(AND($I$5+$J$6&gt;='Справочные данные'!F39,$I$5+$J$6&lt;='Справочные данные'!G39),1,0))</f>
        <v>0</v>
      </c>
      <c r="K39" s="4">
        <f>IF($L$5=0,0,IF(AND($L$5-$K$6&gt;='Справочные данные'!$L39,$L$5-$K$6&lt;='Справочные данные'!$M39),1,0))</f>
        <v>1</v>
      </c>
      <c r="L39" s="4">
        <f>IF($L$5=0,0,IF(AND($L$5&gt;='Справочные данные'!$L39,$L$5&lt;='Справочные данные'!$M39),1,0))</f>
        <v>1</v>
      </c>
      <c r="M39" s="5">
        <f>IF($L$5=0,0,IF(AND($L$5+$M$6&gt;='Справочные данные'!L39,$L$5+$M$6&lt;='Справочные данные'!M39),1,0))</f>
        <v>1</v>
      </c>
      <c r="N39" s="4">
        <f>IF($O$5=0,0,IF(AND($O$5-N$6&gt;='Справочные данные'!$N39,$O$5-N$6&lt;='Справочные данные'!$O39),1,0))</f>
        <v>0</v>
      </c>
      <c r="O39" s="4">
        <f>IF($O$5=0,0,IF(AND($O$5&gt;='Справочные данные'!$N39,$O$5&lt;='Справочные данные'!$O39),1,0))</f>
        <v>1</v>
      </c>
      <c r="P39" s="5">
        <f>IF($O$5=0,0,IF(AND($O$5+P$6&gt;='Справочные данные'!$N39,$O$5+P$6&lt;='Справочные данные'!$O39),1,0))</f>
        <v>1</v>
      </c>
      <c r="Q39" s="4">
        <f>IF($R$5=0,0,IF(AND($R$5-Q$6&gt;='Справочные данные'!$P39,$R$5-Q$6&lt;='Справочные данные'!$Q39),1,0))</f>
        <v>0</v>
      </c>
      <c r="R39" s="4">
        <f>IF($R$5=0,0,IF(AND($R$5&gt;='Справочные данные'!$P39,$R$5&lt;='Справочные данные'!$Q39),1,0))</f>
        <v>0</v>
      </c>
      <c r="S39" s="5">
        <f>IF($R$5=0,0,IF(AND($R$5+S$6&gt;='Справочные данные'!$P39,$R$5+S$6&lt;='Справочные данные'!$Q39),1,0))</f>
        <v>0</v>
      </c>
      <c r="T39" s="4">
        <f>IF($U$5=0,0,IF(AND($U$5-T$6&gt;='Справочные данные'!$R39,$U$5-T$6&lt;='Справочные данные'!$S39),1,0))</f>
        <v>0</v>
      </c>
      <c r="U39" s="4">
        <f>IF($U$5=0,0,IF(AND($U$5&gt;='Справочные данные'!$R39,$U$5&lt;='Справочные данные'!$S39),1,0))</f>
        <v>0</v>
      </c>
      <c r="V39" s="5">
        <f>IF($U$5=0,0,IF(AND($U$5+V$6&gt;='Справочные данные'!$R39,$U$5+V$6&lt;='Справочные данные'!$S39),1,0))</f>
        <v>0</v>
      </c>
      <c r="W39" s="4">
        <f>IF($X$5=0,0,IF(AND($X$5-W$6&gt;='Справочные данные'!$T39,$X$5-W$6&lt;='Справочные данные'!$U39),1,0))</f>
        <v>0</v>
      </c>
      <c r="X39" s="4">
        <f>IF($X$5=0,0,IF(AND($X$5&gt;='Справочные данные'!$T39,$X$5&lt;='Справочные данные'!$U39),1,0))</f>
        <v>0</v>
      </c>
      <c r="Y39" s="5">
        <f>IF($X$5=0,0,IF(AND($X$5+Y$6&gt;='Справочные данные'!$T39,$X$5+Y$6&lt;='Справочные данные'!$U39),1,0))</f>
        <v>0</v>
      </c>
      <c r="Z39" s="4">
        <f>IF($AA$5=0,0,IF(AND($AA$5-Z$6&gt;='Справочные данные'!$V39,$AA$5-Z$6&lt;='Справочные данные'!$W39),1,0))</f>
        <v>0</v>
      </c>
      <c r="AA39" s="4">
        <f>IF($AA$5=0,0,IF(AND($AA$5&gt;='Справочные данные'!$V39,$AA$5&lt;='Справочные данные'!$W39),1,0))</f>
        <v>0</v>
      </c>
      <c r="AB39" s="5">
        <f>IF($AA$5=0,0,IF(AND($AA$5+AB$6&gt;='Справочные данные'!$V39,$AA$5+AB$6&lt;='Справочные данные'!$W39),1,0))</f>
        <v>0</v>
      </c>
      <c r="AC39" s="4">
        <f>IF($AD$5=0,0,IF(AND($AD$5-AC$6&gt;='Справочные данные'!$X39,$AD$5-AC$6&lt;='Справочные данные'!$Y39),1,0))</f>
        <v>0</v>
      </c>
      <c r="AD39" s="4">
        <f>IF($AD$5=0,0,IF(AND($AD$5&gt;='Справочные данные'!$X39,$AD$5&lt;='Справочные данные'!$Y39),1,0))</f>
        <v>0</v>
      </c>
      <c r="AE39" s="5">
        <f>IF($AD$5=0,0,IF(AND($AD$5+AE$6&gt;='Справочные данные'!$X39,$AD$5+AE$6&lt;='Справочные данные'!$Y39),1,0))</f>
        <v>0</v>
      </c>
      <c r="AF39" s="4">
        <f>IF($AG$5=0,0,IF(AND($AG$5-AF$6&gt;='Справочные данные'!$AF39,$AG$5-AF$6&lt;='Справочные данные'!$AG39),1,0))</f>
        <v>0</v>
      </c>
      <c r="AG39" s="4">
        <f>IF($AG$5=0,0,IF(AND($AG$5&gt;='Справочные данные'!$AF39,$AG$5&lt;='Справочные данные'!$AG39),1,0))</f>
        <v>0</v>
      </c>
      <c r="AH39" s="5">
        <f>IF($AG$5=0,0,IF(AND($AG$5+AH$6&gt;='Справочные данные'!$AF39,$AG$5+AH$6&lt;='Справочные данные'!$AG39),1,0))</f>
        <v>0</v>
      </c>
      <c r="AI39" s="4">
        <f>IF($AJ$5=0,0,IF(AND($AJ$5-AI$6&gt;='Справочные данные'!$AH39,$AJ$5-AI$6&lt;='Справочные данные'!$AI39),1,0))</f>
        <v>0</v>
      </c>
      <c r="AJ39" s="4">
        <f>IF($AJ$5=0,0,IF(AND($AJ$5&gt;='Справочные данные'!$AH39,$AJ$5&lt;='Справочные данные'!$AI39),1,0))</f>
        <v>0</v>
      </c>
      <c r="AK39" s="5">
        <f>IF($AJ$5=0,0,IF(AND($AJ$5+AK$6&gt;='Справочные данные'!$AH39,$AJ$5+AK$6&lt;='Справочные данные'!$AI39),1,0))</f>
        <v>0</v>
      </c>
      <c r="AL39">
        <f t="shared" si="0"/>
        <v>8</v>
      </c>
      <c r="AM39" t="str">
        <f t="shared" si="1"/>
        <v>-</v>
      </c>
      <c r="AN39" s="21" t="s">
        <v>51</v>
      </c>
    </row>
    <row r="40" spans="1:40" x14ac:dyDescent="0.25">
      <c r="A40" s="21" t="s">
        <v>52</v>
      </c>
      <c r="B40" s="17">
        <f>IF($C$5=0,0,IF(AND($C$5-$B$6&gt;='Справочные данные'!B40,$C$5-$B$6&lt;='Справочные данные'!C40),1,0))</f>
        <v>0</v>
      </c>
      <c r="C40" s="3">
        <f>IF($C$5=0,0,IF(AND($C$5&gt;='Справочные данные'!B40,'Справочные данные'!$B$2&lt;='Справочные данные'!C40),1,0))</f>
        <v>0</v>
      </c>
      <c r="D40" s="3">
        <f>IF($C$5=0,0,IF(AND($C$5+$D$6&gt;='Справочные данные'!B40,$C$5+$D$6&lt;='Справочные данные'!C40),1,0))</f>
        <v>0</v>
      </c>
      <c r="E40" s="4">
        <f>IF($F$5=0,0,IF(AND($F$5-$E$6&gt;='Справочные данные'!D40,$F$5-$E$6&lt;='Справочные данные'!E40),1,0))</f>
        <v>1</v>
      </c>
      <c r="F40" s="4">
        <f>IF($F$5=0,0,IF(AND($F$5&gt;='Справочные данные'!$D40,$F$5&lt;='Справочные данные'!E40),1,0))</f>
        <v>1</v>
      </c>
      <c r="G40" s="5">
        <f>IF($F$5=0,0,IF(AND($F$5+$G$6&gt;='Справочные данные'!D40,$F$5+$G$6&lt;='Справочные данные'!E40),1,0))</f>
        <v>1</v>
      </c>
      <c r="H40" s="4">
        <f>IF($I$5=0,0,IF(AND($I$5-$H$6&gt;='Справочные данные'!$F40,$I$5-$H$6&lt;='Справочные данные'!$G40),1,0))</f>
        <v>1</v>
      </c>
      <c r="I40" s="4">
        <f>IF($I$5=0,0,IF(AND($I$5&gt;='Справочные данные'!$F40,$I$5&lt;='Справочные данные'!$G40),1,0))</f>
        <v>1</v>
      </c>
      <c r="J40" s="5">
        <f>IF($I$5=0,0,IF(AND($I$5+$J$6&gt;='Справочные данные'!F40,$I$5+$J$6&lt;='Справочные данные'!G40),1,0))</f>
        <v>1</v>
      </c>
      <c r="K40" s="4">
        <f>IF($L$5=0,0,IF(AND($L$5-$K$6&gt;='Справочные данные'!$L40,$L$5-$K$6&lt;='Справочные данные'!$M40),1,0))</f>
        <v>1</v>
      </c>
      <c r="L40" s="4">
        <f>IF($L$5=0,0,IF(AND($L$5&gt;='Справочные данные'!$L40,$L$5&lt;='Справочные данные'!$M40),1,0))</f>
        <v>1</v>
      </c>
      <c r="M40" s="5">
        <f>IF($L$5=0,0,IF(AND($L$5+$M$6&gt;='Справочные данные'!L40,$L$5+$M$6&lt;='Справочные данные'!M40),1,0))</f>
        <v>1</v>
      </c>
      <c r="N40" s="4">
        <f>IF($O$5=0,0,IF(AND($O$5-N$6&gt;='Справочные данные'!$N40,$O$5-N$6&lt;='Справочные данные'!$O40),1,0))</f>
        <v>0</v>
      </c>
      <c r="O40" s="4">
        <f>IF($O$5=0,0,IF(AND($O$5&gt;='Справочные данные'!$N40,$O$5&lt;='Справочные данные'!$O40),1,0))</f>
        <v>1</v>
      </c>
      <c r="P40" s="5">
        <f>IF($O$5=0,0,IF(AND($O$5+P$6&gt;='Справочные данные'!$N40,$O$5+P$6&lt;='Справочные данные'!$O40),1,0))</f>
        <v>1</v>
      </c>
      <c r="Q40" s="4">
        <f>IF($R$5=0,0,IF(AND($R$5-Q$6&gt;='Справочные данные'!$P40,$R$5-Q$6&lt;='Справочные данные'!$Q40),1,0))</f>
        <v>0</v>
      </c>
      <c r="R40" s="4">
        <f>IF($R$5=0,0,IF(AND($R$5&gt;='Справочные данные'!$P40,$R$5&lt;='Справочные данные'!$Q40),1,0))</f>
        <v>0</v>
      </c>
      <c r="S40" s="5">
        <f>IF($R$5=0,0,IF(AND($R$5+S$6&gt;='Справочные данные'!$P40,$R$5+S$6&lt;='Справочные данные'!$Q40),1,0))</f>
        <v>0</v>
      </c>
      <c r="T40" s="4">
        <f>IF($U$5=0,0,IF(AND($U$5-T$6&gt;='Справочные данные'!$R40,$U$5-T$6&lt;='Справочные данные'!$S40),1,0))</f>
        <v>0</v>
      </c>
      <c r="U40" s="4">
        <f>IF($U$5=0,0,IF(AND($U$5&gt;='Справочные данные'!$R40,$U$5&lt;='Справочные данные'!$S40),1,0))</f>
        <v>0</v>
      </c>
      <c r="V40" s="5">
        <f>IF($U$5=0,0,IF(AND($U$5+V$6&gt;='Справочные данные'!$R40,$U$5+V$6&lt;='Справочные данные'!$S40),1,0))</f>
        <v>0</v>
      </c>
      <c r="W40" s="4">
        <f>IF($X$5=0,0,IF(AND($X$5-W$6&gt;='Справочные данные'!$T40,$X$5-W$6&lt;='Справочные данные'!$U40),1,0))</f>
        <v>0</v>
      </c>
      <c r="X40" s="4">
        <f>IF($X$5=0,0,IF(AND($X$5&gt;='Справочные данные'!$T40,$X$5&lt;='Справочные данные'!$U40),1,0))</f>
        <v>0</v>
      </c>
      <c r="Y40" s="5">
        <f>IF($X$5=0,0,IF(AND($X$5+Y$6&gt;='Справочные данные'!$T40,$X$5+Y$6&lt;='Справочные данные'!$U40),1,0))</f>
        <v>0</v>
      </c>
      <c r="Z40" s="4">
        <f>IF($AA$5=0,0,IF(AND($AA$5-Z$6&gt;='Справочные данные'!$V40,$AA$5-Z$6&lt;='Справочные данные'!$W40),1,0))</f>
        <v>0</v>
      </c>
      <c r="AA40" s="4">
        <f>IF($AA$5=0,0,IF(AND($AA$5&gt;='Справочные данные'!$V40,$AA$5&lt;='Справочные данные'!$W40),1,0))</f>
        <v>0</v>
      </c>
      <c r="AB40" s="5">
        <f>IF($AA$5=0,0,IF(AND($AA$5+AB$6&gt;='Справочные данные'!$V40,$AA$5+AB$6&lt;='Справочные данные'!$W40),1,0))</f>
        <v>0</v>
      </c>
      <c r="AC40" s="4">
        <f>IF($AD$5=0,0,IF(AND($AD$5-AC$6&gt;='Справочные данные'!$X40,$AD$5-AC$6&lt;='Справочные данные'!$Y40),1,0))</f>
        <v>0</v>
      </c>
      <c r="AD40" s="4">
        <f>IF($AD$5=0,0,IF(AND($AD$5&gt;='Справочные данные'!$X40,$AD$5&lt;='Справочные данные'!$Y40),1,0))</f>
        <v>0</v>
      </c>
      <c r="AE40" s="5">
        <f>IF($AD$5=0,0,IF(AND($AD$5+AE$6&gt;='Справочные данные'!$X40,$AD$5+AE$6&lt;='Справочные данные'!$Y40),1,0))</f>
        <v>0</v>
      </c>
      <c r="AF40" s="4">
        <f>IF($AG$5=0,0,IF(AND($AG$5-AF$6&gt;='Справочные данные'!$AF40,$AG$5-AF$6&lt;='Справочные данные'!$AG40),1,0))</f>
        <v>0</v>
      </c>
      <c r="AG40" s="4">
        <f>IF($AG$5=0,0,IF(AND($AG$5&gt;='Справочные данные'!$AF40,$AG$5&lt;='Справочные данные'!$AG40),1,0))</f>
        <v>0</v>
      </c>
      <c r="AH40" s="5">
        <f>IF($AG$5=0,0,IF(AND($AG$5+AH$6&gt;='Справочные данные'!$AF40,$AG$5+AH$6&lt;='Справочные данные'!$AG40),1,0))</f>
        <v>0</v>
      </c>
      <c r="AI40" s="4">
        <f>IF($AJ$5=0,0,IF(AND($AJ$5-AI$6&gt;='Справочные данные'!$AH40,$AJ$5-AI$6&lt;='Справочные данные'!$AI40),1,0))</f>
        <v>0</v>
      </c>
      <c r="AJ40" s="4">
        <f>IF($AJ$5=0,0,IF(AND($AJ$5&gt;='Справочные данные'!$AH40,$AJ$5&lt;='Справочные данные'!$AI40),1,0))</f>
        <v>0</v>
      </c>
      <c r="AK40" s="5">
        <f>IF($AJ$5=0,0,IF(AND($AJ$5+AK$6&gt;='Справочные данные'!$AH40,$AJ$5+AK$6&lt;='Справочные данные'!$AI40),1,0))</f>
        <v>0</v>
      </c>
      <c r="AL40">
        <f t="shared" si="0"/>
        <v>11</v>
      </c>
      <c r="AM40" t="str">
        <f t="shared" si="1"/>
        <v>Внимание</v>
      </c>
      <c r="AN40" s="21" t="s">
        <v>52</v>
      </c>
    </row>
    <row r="41" spans="1:40" x14ac:dyDescent="0.25">
      <c r="A41" s="21" t="s">
        <v>53</v>
      </c>
      <c r="B41" s="17">
        <f>IF($C$5=0,0,IF(AND($C$5-$B$6&gt;='Справочные данные'!B41,$C$5-$B$6&lt;='Справочные данные'!C41),1,0))</f>
        <v>0</v>
      </c>
      <c r="C41" s="3">
        <f>IF($C$5=0,0,IF(AND($C$5&gt;='Справочные данные'!B41,'Справочные данные'!$B$2&lt;='Справочные данные'!C41),1,0))</f>
        <v>0</v>
      </c>
      <c r="D41" s="3">
        <f>IF($C$5=0,0,IF(AND($C$5+$D$6&gt;='Справочные данные'!B41,$C$5+$D$6&lt;='Справочные данные'!C41),1,0))</f>
        <v>0</v>
      </c>
      <c r="E41" s="4">
        <f>IF($F$5=0,0,IF(AND($F$5-$E$6&gt;='Справочные данные'!D41,$F$5-$E$6&lt;='Справочные данные'!E41),1,0))</f>
        <v>0</v>
      </c>
      <c r="F41" s="4">
        <f>IF($F$5=0,0,IF(AND($F$5&gt;='Справочные данные'!$D41,$F$5&lt;='Справочные данные'!E41),1,0))</f>
        <v>0</v>
      </c>
      <c r="G41" s="5">
        <f>IF($F$5=0,0,IF(AND($F$5+$G$6&gt;='Справочные данные'!D41,$F$5+$G$6&lt;='Справочные данные'!E41),1,0))</f>
        <v>0</v>
      </c>
      <c r="H41" s="4">
        <f>IF($I$5=0,0,IF(AND($I$5-$H$6&gt;='Справочные данные'!$F41,$I$5-$H$6&lt;='Справочные данные'!$G41),1,0))</f>
        <v>0</v>
      </c>
      <c r="I41" s="4">
        <f>IF($I$5=0,0,IF(AND($I$5&gt;='Справочные данные'!$F41,$I$5&lt;='Справочные данные'!$G41),1,0))</f>
        <v>0</v>
      </c>
      <c r="J41" s="5">
        <f>IF($I$5=0,0,IF(AND($I$5+$J$6&gt;='Справочные данные'!F41,$I$5+$J$6&lt;='Справочные данные'!G41),1,0))</f>
        <v>0</v>
      </c>
      <c r="K41" s="4">
        <f>IF($L$5=0,0,IF(AND($L$5-$K$6&gt;='Справочные данные'!$L41,$L$5-$K$6&lt;='Справочные данные'!$M41),1,0))</f>
        <v>1</v>
      </c>
      <c r="L41" s="4">
        <f>IF($L$5=0,0,IF(AND($L$5&gt;='Справочные данные'!$L41,$L$5&lt;='Справочные данные'!$M41),1,0))</f>
        <v>1</v>
      </c>
      <c r="M41" s="5">
        <f>IF($L$5=0,0,IF(AND($L$5+$M$6&gt;='Справочные данные'!L41,$L$5+$M$6&lt;='Справочные данные'!M41),1,0))</f>
        <v>1</v>
      </c>
      <c r="N41" s="4">
        <f>IF($O$5=0,0,IF(AND($O$5-N$6&gt;='Справочные данные'!$N41,$O$5-N$6&lt;='Справочные данные'!$O41),1,0))</f>
        <v>0</v>
      </c>
      <c r="O41" s="4">
        <f>IF($O$5=0,0,IF(AND($O$5&gt;='Справочные данные'!$N41,$O$5&lt;='Справочные данные'!$O41),1,0))</f>
        <v>1</v>
      </c>
      <c r="P41" s="5">
        <f>IF($O$5=0,0,IF(AND($O$5+P$6&gt;='Справочные данные'!$N41,$O$5+P$6&lt;='Справочные данные'!$O41),1,0))</f>
        <v>1</v>
      </c>
      <c r="Q41" s="4">
        <f>IF($R$5=0,0,IF(AND($R$5-Q$6&gt;='Справочные данные'!$P41,$R$5-Q$6&lt;='Справочные данные'!$Q41),1,0))</f>
        <v>0</v>
      </c>
      <c r="R41" s="4">
        <f>IF($R$5=0,0,IF(AND($R$5&gt;='Справочные данные'!$P41,$R$5&lt;='Справочные данные'!$Q41),1,0))</f>
        <v>0</v>
      </c>
      <c r="S41" s="5">
        <f>IF($R$5=0,0,IF(AND($R$5+S$6&gt;='Справочные данные'!$P41,$R$5+S$6&lt;='Справочные данные'!$Q41),1,0))</f>
        <v>0</v>
      </c>
      <c r="T41" s="4">
        <f>IF($U$5=0,0,IF(AND($U$5-T$6&gt;='Справочные данные'!$R41,$U$5-T$6&lt;='Справочные данные'!$S41),1,0))</f>
        <v>0</v>
      </c>
      <c r="U41" s="4">
        <f>IF($U$5=0,0,IF(AND($U$5&gt;='Справочные данные'!$R41,$U$5&lt;='Справочные данные'!$S41),1,0))</f>
        <v>0</v>
      </c>
      <c r="V41" s="5">
        <f>IF($U$5=0,0,IF(AND($U$5+V$6&gt;='Справочные данные'!$R41,$U$5+V$6&lt;='Справочные данные'!$S41),1,0))</f>
        <v>0</v>
      </c>
      <c r="W41" s="4">
        <f>IF($X$5=0,0,IF(AND($X$5-W$6&gt;='Справочные данные'!$T41,$X$5-W$6&lt;='Справочные данные'!$U41),1,0))</f>
        <v>0</v>
      </c>
      <c r="X41" s="4">
        <f>IF($X$5=0,0,IF(AND($X$5&gt;='Справочные данные'!$T41,$X$5&lt;='Справочные данные'!$U41),1,0))</f>
        <v>0</v>
      </c>
      <c r="Y41" s="5">
        <f>IF($X$5=0,0,IF(AND($X$5+Y$6&gt;='Справочные данные'!$T41,$X$5+Y$6&lt;='Справочные данные'!$U41),1,0))</f>
        <v>0</v>
      </c>
      <c r="Z41" s="4">
        <f>IF($AA$5=0,0,IF(AND($AA$5-Z$6&gt;='Справочные данные'!$V41,$AA$5-Z$6&lt;='Справочные данные'!$W41),1,0))</f>
        <v>0</v>
      </c>
      <c r="AA41" s="4">
        <f>IF($AA$5=0,0,IF(AND($AA$5&gt;='Справочные данные'!$V41,$AA$5&lt;='Справочные данные'!$W41),1,0))</f>
        <v>0</v>
      </c>
      <c r="AB41" s="5">
        <f>IF($AA$5=0,0,IF(AND($AA$5+AB$6&gt;='Справочные данные'!$V41,$AA$5+AB$6&lt;='Справочные данные'!$W41),1,0))</f>
        <v>0</v>
      </c>
      <c r="AC41" s="4">
        <f>IF($AD$5=0,0,IF(AND($AD$5-AC$6&gt;='Справочные данные'!$X41,$AD$5-AC$6&lt;='Справочные данные'!$Y41),1,0))</f>
        <v>0</v>
      </c>
      <c r="AD41" s="4">
        <f>IF($AD$5=0,0,IF(AND($AD$5&gt;='Справочные данные'!$X41,$AD$5&lt;='Справочные данные'!$Y41),1,0))</f>
        <v>0</v>
      </c>
      <c r="AE41" s="5">
        <f>IF($AD$5=0,0,IF(AND($AD$5+AE$6&gt;='Справочные данные'!$X41,$AD$5+AE$6&lt;='Справочные данные'!$Y41),1,0))</f>
        <v>0</v>
      </c>
      <c r="AF41" s="4">
        <f>IF($AG$5=0,0,IF(AND($AG$5-AF$6&gt;='Справочные данные'!$AF41,$AG$5-AF$6&lt;='Справочные данные'!$AG41),1,0))</f>
        <v>0</v>
      </c>
      <c r="AG41" s="4">
        <f>IF($AG$5=0,0,IF(AND($AG$5&gt;='Справочные данные'!$AF41,$AG$5&lt;='Справочные данные'!$AG41),1,0))</f>
        <v>0</v>
      </c>
      <c r="AH41" s="5">
        <f>IF($AG$5=0,0,IF(AND($AG$5+AH$6&gt;='Справочные данные'!$AF41,$AG$5+AH$6&lt;='Справочные данные'!$AG41),1,0))</f>
        <v>0</v>
      </c>
      <c r="AI41" s="4">
        <f>IF($AJ$5=0,0,IF(AND($AJ$5-AI$6&gt;='Справочные данные'!$AH41,$AJ$5-AI$6&lt;='Справочные данные'!$AI41),1,0))</f>
        <v>0</v>
      </c>
      <c r="AJ41" s="4">
        <f>IF($AJ$5=0,0,IF(AND($AJ$5&gt;='Справочные данные'!$AH41,$AJ$5&lt;='Справочные данные'!$AI41),1,0))</f>
        <v>0</v>
      </c>
      <c r="AK41" s="5">
        <f>IF($AJ$5=0,0,IF(AND($AJ$5+AK$6&gt;='Справочные данные'!$AH41,$AJ$5+AK$6&lt;='Справочные данные'!$AI41),1,0))</f>
        <v>0</v>
      </c>
      <c r="AL41">
        <f t="shared" si="0"/>
        <v>5</v>
      </c>
      <c r="AM41" t="str">
        <f t="shared" si="1"/>
        <v>-</v>
      </c>
      <c r="AN41" s="21" t="s">
        <v>53</v>
      </c>
    </row>
    <row r="42" spans="1:40" x14ac:dyDescent="0.25">
      <c r="A42" s="21" t="s">
        <v>54</v>
      </c>
      <c r="B42" s="17">
        <f>IF($C$5=0,0,IF(AND($C$5-$B$6&gt;='Справочные данные'!B42,$C$5-$B$6&lt;='Справочные данные'!C42),1,0))</f>
        <v>0</v>
      </c>
      <c r="C42" s="3">
        <f>IF($C$5=0,0,IF(AND($C$5&gt;='Справочные данные'!B42,'Справочные данные'!$B$2&lt;='Справочные данные'!C42),1,0))</f>
        <v>0</v>
      </c>
      <c r="D42" s="3">
        <f>IF($C$5=0,0,IF(AND($C$5+$D$6&gt;='Справочные данные'!B42,$C$5+$D$6&lt;='Справочные данные'!C42),1,0))</f>
        <v>0</v>
      </c>
      <c r="E42" s="4">
        <f>IF($F$5=0,0,IF(AND($F$5-$E$6&gt;='Справочные данные'!D42,$F$5-$E$6&lt;='Справочные данные'!E42),1,0))</f>
        <v>0</v>
      </c>
      <c r="F42" s="4">
        <f>IF($F$5=0,0,IF(AND($F$5&gt;='Справочные данные'!$D42,$F$5&lt;='Справочные данные'!E42),1,0))</f>
        <v>0</v>
      </c>
      <c r="G42" s="5">
        <f>IF($F$5=0,0,IF(AND($F$5+$G$6&gt;='Справочные данные'!D42,$F$5+$G$6&lt;='Справочные данные'!E42),1,0))</f>
        <v>0</v>
      </c>
      <c r="H42" s="4">
        <f>IF($I$5=0,0,IF(AND($I$5-$H$6&gt;='Справочные данные'!$F42,$I$5-$H$6&lt;='Справочные данные'!$G42),1,0))</f>
        <v>1</v>
      </c>
      <c r="I42" s="4">
        <f>IF($I$5=0,0,IF(AND($I$5&gt;='Справочные данные'!$F42,$I$5&lt;='Справочные данные'!$G42),1,0))</f>
        <v>1</v>
      </c>
      <c r="J42" s="5">
        <f>IF($I$5=0,0,IF(AND($I$5+$J$6&gt;='Справочные данные'!F42,$I$5+$J$6&lt;='Справочные данные'!G42),1,0))</f>
        <v>1</v>
      </c>
      <c r="K42" s="4">
        <f>IF($L$5=0,0,IF(AND($L$5-$K$6&gt;='Справочные данные'!$L42,$L$5-$K$6&lt;='Справочные данные'!$M42),1,0))</f>
        <v>1</v>
      </c>
      <c r="L42" s="4">
        <f>IF($L$5=0,0,IF(AND($L$5&gt;='Справочные данные'!$L42,$L$5&lt;='Справочные данные'!$M42),1,0))</f>
        <v>1</v>
      </c>
      <c r="M42" s="5">
        <f>IF($L$5=0,0,IF(AND($L$5+$M$6&gt;='Справочные данные'!L42,$L$5+$M$6&lt;='Справочные данные'!M42),1,0))</f>
        <v>1</v>
      </c>
      <c r="N42" s="4">
        <f>IF($O$5=0,0,IF(AND($O$5-N$6&gt;='Справочные данные'!$N42,$O$5-N$6&lt;='Справочные данные'!$O42),1,0))</f>
        <v>0</v>
      </c>
      <c r="O42" s="4">
        <f>IF($O$5=0,0,IF(AND($O$5&gt;='Справочные данные'!$N42,$O$5&lt;='Справочные данные'!$O42),1,0))</f>
        <v>1</v>
      </c>
      <c r="P42" s="5">
        <f>IF($O$5=0,0,IF(AND($O$5+P$6&gt;='Справочные данные'!$N42,$O$5+P$6&lt;='Справочные данные'!$O42),1,0))</f>
        <v>1</v>
      </c>
      <c r="Q42" s="4">
        <f>IF($R$5=0,0,IF(AND($R$5-Q$6&gt;='Справочные данные'!$P42,$R$5-Q$6&lt;='Справочные данные'!$Q42),1,0))</f>
        <v>0</v>
      </c>
      <c r="R42" s="4">
        <f>IF($R$5=0,0,IF(AND($R$5&gt;='Справочные данные'!$P42,$R$5&lt;='Справочные данные'!$Q42),1,0))</f>
        <v>0</v>
      </c>
      <c r="S42" s="5">
        <f>IF($R$5=0,0,IF(AND($R$5+S$6&gt;='Справочные данные'!$P42,$R$5+S$6&lt;='Справочные данные'!$Q42),1,0))</f>
        <v>0</v>
      </c>
      <c r="T42" s="4">
        <f>IF($U$5=0,0,IF(AND($U$5-T$6&gt;='Справочные данные'!$R42,$U$5-T$6&lt;='Справочные данные'!$S42),1,0))</f>
        <v>0</v>
      </c>
      <c r="U42" s="4">
        <f>IF($U$5=0,0,IF(AND($U$5&gt;='Справочные данные'!$R42,$U$5&lt;='Справочные данные'!$S42),1,0))</f>
        <v>0</v>
      </c>
      <c r="V42" s="5">
        <f>IF($U$5=0,0,IF(AND($U$5+V$6&gt;='Справочные данные'!$R42,$U$5+V$6&lt;='Справочные данные'!$S42),1,0))</f>
        <v>0</v>
      </c>
      <c r="W42" s="4">
        <f>IF($X$5=0,0,IF(AND($X$5-W$6&gt;='Справочные данные'!$T42,$X$5-W$6&lt;='Справочные данные'!$U42),1,0))</f>
        <v>0</v>
      </c>
      <c r="X42" s="4">
        <f>IF($X$5=0,0,IF(AND($X$5&gt;='Справочные данные'!$T42,$X$5&lt;='Справочные данные'!$U42),1,0))</f>
        <v>0</v>
      </c>
      <c r="Y42" s="5">
        <f>IF($X$5=0,0,IF(AND($X$5+Y$6&gt;='Справочные данные'!$T42,$X$5+Y$6&lt;='Справочные данные'!$U42),1,0))</f>
        <v>0</v>
      </c>
      <c r="Z42" s="4">
        <f>IF($AA$5=0,0,IF(AND($AA$5-Z$6&gt;='Справочные данные'!$V42,$AA$5-Z$6&lt;='Справочные данные'!$W42),1,0))</f>
        <v>0</v>
      </c>
      <c r="AA42" s="4">
        <f>IF($AA$5=0,0,IF(AND($AA$5&gt;='Справочные данные'!$V42,$AA$5&lt;='Справочные данные'!$W42),1,0))</f>
        <v>0</v>
      </c>
      <c r="AB42" s="5">
        <f>IF($AA$5=0,0,IF(AND($AA$5+AB$6&gt;='Справочные данные'!$V42,$AA$5+AB$6&lt;='Справочные данные'!$W42),1,0))</f>
        <v>0</v>
      </c>
      <c r="AC42" s="4">
        <f>IF($AD$5=0,0,IF(AND($AD$5-AC$6&gt;='Справочные данные'!$X42,$AD$5-AC$6&lt;='Справочные данные'!$Y42),1,0))</f>
        <v>0</v>
      </c>
      <c r="AD42" s="4">
        <f>IF($AD$5=0,0,IF(AND($AD$5&gt;='Справочные данные'!$X42,$AD$5&lt;='Справочные данные'!$Y42),1,0))</f>
        <v>0</v>
      </c>
      <c r="AE42" s="5">
        <f>IF($AD$5=0,0,IF(AND($AD$5+AE$6&gt;='Справочные данные'!$X42,$AD$5+AE$6&lt;='Справочные данные'!$Y42),1,0))</f>
        <v>0</v>
      </c>
      <c r="AF42" s="4">
        <f>IF($AG$5=0,0,IF(AND($AG$5-AF$6&gt;='Справочные данные'!$AF42,$AG$5-AF$6&lt;='Справочные данные'!$AG42),1,0))</f>
        <v>0</v>
      </c>
      <c r="AG42" s="4">
        <f>IF($AG$5=0,0,IF(AND($AG$5&gt;='Справочные данные'!$AF42,$AG$5&lt;='Справочные данные'!$AG42),1,0))</f>
        <v>0</v>
      </c>
      <c r="AH42" s="5">
        <f>IF($AG$5=0,0,IF(AND($AG$5+AH$6&gt;='Справочные данные'!$AF42,$AG$5+AH$6&lt;='Справочные данные'!$AG42),1,0))</f>
        <v>0</v>
      </c>
      <c r="AI42" s="4">
        <f>IF($AJ$5=0,0,IF(AND($AJ$5-AI$6&gt;='Справочные данные'!$AH42,$AJ$5-AI$6&lt;='Справочные данные'!$AI42),1,0))</f>
        <v>0</v>
      </c>
      <c r="AJ42" s="4">
        <f>IF($AJ$5=0,0,IF(AND($AJ$5&gt;='Справочные данные'!$AH42,$AJ$5&lt;='Справочные данные'!$AI42),1,0))</f>
        <v>0</v>
      </c>
      <c r="AK42" s="5">
        <f>IF($AJ$5=0,0,IF(AND($AJ$5+AK$6&gt;='Справочные данные'!$AH42,$AJ$5+AK$6&lt;='Справочные данные'!$AI42),1,0))</f>
        <v>0</v>
      </c>
      <c r="AL42">
        <f t="shared" si="0"/>
        <v>8</v>
      </c>
      <c r="AM42" t="str">
        <f t="shared" si="1"/>
        <v>-</v>
      </c>
      <c r="AN42" s="21" t="s">
        <v>54</v>
      </c>
    </row>
    <row r="43" spans="1:40" x14ac:dyDescent="0.25">
      <c r="A43" s="21" t="s">
        <v>55</v>
      </c>
      <c r="B43" s="17">
        <f>IF($C$5=0,0,IF(AND($C$5-$B$6&gt;='Справочные данные'!B43,$C$5-$B$6&lt;='Справочные данные'!C43),1,0))</f>
        <v>0</v>
      </c>
      <c r="C43" s="3">
        <f>IF($C$5=0,0,IF(AND($C$5&gt;='Справочные данные'!B43,'Справочные данные'!$B$2&lt;='Справочные данные'!C43),1,0))</f>
        <v>0</v>
      </c>
      <c r="D43" s="3">
        <f>IF($C$5=0,0,IF(AND($C$5+$D$6&gt;='Справочные данные'!B43,$C$5+$D$6&lt;='Справочные данные'!C43),1,0))</f>
        <v>0</v>
      </c>
      <c r="E43" s="4">
        <f>IF($F$5=0,0,IF(AND($F$5-$E$6&gt;='Справочные данные'!D43,$F$5-$E$6&lt;='Справочные данные'!E43),1,0))</f>
        <v>0</v>
      </c>
      <c r="F43" s="4">
        <f>IF($F$5=0,0,IF(AND($F$5&gt;='Справочные данные'!$D43,$F$5&lt;='Справочные данные'!E43),1,0))</f>
        <v>0</v>
      </c>
      <c r="G43" s="5">
        <f>IF($F$5=0,0,IF(AND($F$5+$G$6&gt;='Справочные данные'!D43,$F$5+$G$6&lt;='Справочные данные'!E43),1,0))</f>
        <v>0</v>
      </c>
      <c r="H43" s="4">
        <f>IF($I$5=0,0,IF(AND($I$5-$H$6&gt;='Справочные данные'!$F43,$I$5-$H$6&lt;='Справочные данные'!$G43),1,0))</f>
        <v>0</v>
      </c>
      <c r="I43" s="4">
        <f>IF($I$5=0,0,IF(AND($I$5&gt;='Справочные данные'!$F43,$I$5&lt;='Справочные данные'!$G43),1,0))</f>
        <v>0</v>
      </c>
      <c r="J43" s="5">
        <f>IF($I$5=0,0,IF(AND($I$5+$J$6&gt;='Справочные данные'!F43,$I$5+$J$6&lt;='Справочные данные'!G43),1,0))</f>
        <v>0</v>
      </c>
      <c r="K43" s="4">
        <f>IF($L$5=0,0,IF(AND($L$5-$K$6&gt;='Справочные данные'!$L43,$L$5-$K$6&lt;='Справочные данные'!$M43),1,0))</f>
        <v>1</v>
      </c>
      <c r="L43" s="4">
        <f>IF($L$5=0,0,IF(AND($L$5&gt;='Справочные данные'!$L43,$L$5&lt;='Справочные данные'!$M43),1,0))</f>
        <v>1</v>
      </c>
      <c r="M43" s="5">
        <f>IF($L$5=0,0,IF(AND($L$5+$M$6&gt;='Справочные данные'!L43,$L$5+$M$6&lt;='Справочные данные'!M43),1,0))</f>
        <v>1</v>
      </c>
      <c r="N43" s="4">
        <f>IF($O$5=0,0,IF(AND($O$5-N$6&gt;='Справочные данные'!$N43,$O$5-N$6&lt;='Справочные данные'!$O43),1,0))</f>
        <v>0</v>
      </c>
      <c r="O43" s="4">
        <f>IF($O$5=0,0,IF(AND($O$5&gt;='Справочные данные'!$N43,$O$5&lt;='Справочные данные'!$O43),1,0))</f>
        <v>1</v>
      </c>
      <c r="P43" s="5">
        <f>IF($O$5=0,0,IF(AND($O$5+P$6&gt;='Справочные данные'!$N43,$O$5+P$6&lt;='Справочные данные'!$O43),1,0))</f>
        <v>1</v>
      </c>
      <c r="Q43" s="4">
        <f>IF($R$5=0,0,IF(AND($R$5-Q$6&gt;='Справочные данные'!$P43,$R$5-Q$6&lt;='Справочные данные'!$Q43),1,0))</f>
        <v>0</v>
      </c>
      <c r="R43" s="4">
        <f>IF($R$5=0,0,IF(AND($R$5&gt;='Справочные данные'!$P43,$R$5&lt;='Справочные данные'!$Q43),1,0))</f>
        <v>0</v>
      </c>
      <c r="S43" s="5">
        <f>IF($R$5=0,0,IF(AND($R$5+S$6&gt;='Справочные данные'!$P43,$R$5+S$6&lt;='Справочные данные'!$Q43),1,0))</f>
        <v>0</v>
      </c>
      <c r="T43" s="4">
        <f>IF($U$5=0,0,IF(AND($U$5-T$6&gt;='Справочные данные'!$R43,$U$5-T$6&lt;='Справочные данные'!$S43),1,0))</f>
        <v>0</v>
      </c>
      <c r="U43" s="4">
        <f>IF($U$5=0,0,IF(AND($U$5&gt;='Справочные данные'!$R43,$U$5&lt;='Справочные данные'!$S43),1,0))</f>
        <v>0</v>
      </c>
      <c r="V43" s="5">
        <f>IF($U$5=0,0,IF(AND($U$5+V$6&gt;='Справочные данные'!$R43,$U$5+V$6&lt;='Справочные данные'!$S43),1,0))</f>
        <v>0</v>
      </c>
      <c r="W43" s="4">
        <f>IF($X$5=0,0,IF(AND($X$5-W$6&gt;='Справочные данные'!$T43,$X$5-W$6&lt;='Справочные данные'!$U43),1,0))</f>
        <v>0</v>
      </c>
      <c r="X43" s="4">
        <f>IF($X$5=0,0,IF(AND($X$5&gt;='Справочные данные'!$T43,$X$5&lt;='Справочные данные'!$U43),1,0))</f>
        <v>0</v>
      </c>
      <c r="Y43" s="5">
        <f>IF($X$5=0,0,IF(AND($X$5+Y$6&gt;='Справочные данные'!$T43,$X$5+Y$6&lt;='Справочные данные'!$U43),1,0))</f>
        <v>0</v>
      </c>
      <c r="Z43" s="4">
        <f>IF($AA$5=0,0,IF(AND($AA$5-Z$6&gt;='Справочные данные'!$V43,$AA$5-Z$6&lt;='Справочные данные'!$W43),1,0))</f>
        <v>0</v>
      </c>
      <c r="AA43" s="4">
        <f>IF($AA$5=0,0,IF(AND($AA$5&gt;='Справочные данные'!$V43,$AA$5&lt;='Справочные данные'!$W43),1,0))</f>
        <v>0</v>
      </c>
      <c r="AB43" s="5">
        <f>IF($AA$5=0,0,IF(AND($AA$5+AB$6&gt;='Справочные данные'!$V43,$AA$5+AB$6&lt;='Справочные данные'!$W43),1,0))</f>
        <v>0</v>
      </c>
      <c r="AC43" s="4">
        <f>IF($AD$5=0,0,IF(AND($AD$5-AC$6&gt;='Справочные данные'!$X43,$AD$5-AC$6&lt;='Справочные данные'!$Y43),1,0))</f>
        <v>0</v>
      </c>
      <c r="AD43" s="4">
        <f>IF($AD$5=0,0,IF(AND($AD$5&gt;='Справочные данные'!$X43,$AD$5&lt;='Справочные данные'!$Y43),1,0))</f>
        <v>0</v>
      </c>
      <c r="AE43" s="5">
        <f>IF($AD$5=0,0,IF(AND($AD$5+AE$6&gt;='Справочные данные'!$X43,$AD$5+AE$6&lt;='Справочные данные'!$Y43),1,0))</f>
        <v>0</v>
      </c>
      <c r="AF43" s="4">
        <f>IF($AG$5=0,0,IF(AND($AG$5-AF$6&gt;='Справочные данные'!$AF43,$AG$5-AF$6&lt;='Справочные данные'!$AG43),1,0))</f>
        <v>0</v>
      </c>
      <c r="AG43" s="4">
        <f>IF($AG$5=0,0,IF(AND($AG$5&gt;='Справочные данные'!$AF43,$AG$5&lt;='Справочные данные'!$AG43),1,0))</f>
        <v>0</v>
      </c>
      <c r="AH43" s="5">
        <f>IF($AG$5=0,0,IF(AND($AG$5+AH$6&gt;='Справочные данные'!$AF43,$AG$5+AH$6&lt;='Справочные данные'!$AG43),1,0))</f>
        <v>0</v>
      </c>
      <c r="AI43" s="4">
        <f>IF($AJ$5=0,0,IF(AND($AJ$5-AI$6&gt;='Справочные данные'!$AH43,$AJ$5-AI$6&lt;='Справочные данные'!$AI43),1,0))</f>
        <v>0</v>
      </c>
      <c r="AJ43" s="4">
        <f>IF($AJ$5=0,0,IF(AND($AJ$5&gt;='Справочные данные'!$AH43,$AJ$5&lt;='Справочные данные'!$AI43),1,0))</f>
        <v>0</v>
      </c>
      <c r="AK43" s="5">
        <f>IF($AJ$5=0,0,IF(AND($AJ$5+AK$6&gt;='Справочные данные'!$AH43,$AJ$5+AK$6&lt;='Справочные данные'!$AI43),1,0))</f>
        <v>0</v>
      </c>
      <c r="AL43">
        <f t="shared" si="0"/>
        <v>5</v>
      </c>
      <c r="AM43" t="str">
        <f t="shared" si="1"/>
        <v>-</v>
      </c>
      <c r="AN43" s="21" t="s">
        <v>55</v>
      </c>
    </row>
    <row r="44" spans="1:40" x14ac:dyDescent="0.25">
      <c r="A44" s="21" t="s">
        <v>56</v>
      </c>
      <c r="B44" s="17">
        <f>IF($C$5=0,0,IF(AND($C$5-$B$6&gt;='Справочные данные'!B44,$C$5-$B$6&lt;='Справочные данные'!C44),1,0))</f>
        <v>0</v>
      </c>
      <c r="C44" s="3">
        <f>IF($C$5=0,0,IF(AND($C$5&gt;='Справочные данные'!B44,'Справочные данные'!$B$2&lt;='Справочные данные'!C44),1,0))</f>
        <v>0</v>
      </c>
      <c r="D44" s="3">
        <f>IF($C$5=0,0,IF(AND($C$5+$D$6&gt;='Справочные данные'!B44,$C$5+$D$6&lt;='Справочные данные'!C44),1,0))</f>
        <v>0</v>
      </c>
      <c r="E44" s="4">
        <f>IF($F$5=0,0,IF(AND($F$5-$E$6&gt;='Справочные данные'!D44,$F$5-$E$6&lt;='Справочные данные'!E44),1,0))</f>
        <v>0</v>
      </c>
      <c r="F44" s="4">
        <f>IF($F$5=0,0,IF(AND($F$5&gt;='Справочные данные'!$D44,$F$5&lt;='Справочные данные'!E44),1,0))</f>
        <v>0</v>
      </c>
      <c r="G44" s="5">
        <f>IF($F$5=0,0,IF(AND($F$5+$G$6&gt;='Справочные данные'!D44,$F$5+$G$6&lt;='Справочные данные'!E44),1,0))</f>
        <v>0</v>
      </c>
      <c r="H44" s="4">
        <f>IF($I$5=0,0,IF(AND($I$5-$H$6&gt;='Справочные данные'!$F44,$I$5-$H$6&lt;='Справочные данные'!$G44),1,0))</f>
        <v>0</v>
      </c>
      <c r="I44" s="4">
        <f>IF($I$5=0,0,IF(AND($I$5&gt;='Справочные данные'!$F44,$I$5&lt;='Справочные данные'!$G44),1,0))</f>
        <v>0</v>
      </c>
      <c r="J44" s="5">
        <f>IF($I$5=0,0,IF(AND($I$5+$J$6&gt;='Справочные данные'!F44,$I$5+$J$6&lt;='Справочные данные'!G44),1,0))</f>
        <v>0</v>
      </c>
      <c r="K44" s="4">
        <f>IF($L$5=0,0,IF(AND($L$5-$K$6&gt;='Справочные данные'!$L44,$L$5-$K$6&lt;='Справочные данные'!$M44),1,0))</f>
        <v>1</v>
      </c>
      <c r="L44" s="4">
        <f>IF($L$5=0,0,IF(AND($L$5&gt;='Справочные данные'!$L44,$L$5&lt;='Справочные данные'!$M44),1,0))</f>
        <v>1</v>
      </c>
      <c r="M44" s="5">
        <f>IF($L$5=0,0,IF(AND($L$5+$M$6&gt;='Справочные данные'!L44,$L$5+$M$6&lt;='Справочные данные'!M44),1,0))</f>
        <v>1</v>
      </c>
      <c r="N44" s="4">
        <f>IF($O$5=0,0,IF(AND($O$5-N$6&gt;='Справочные данные'!$N44,$O$5-N$6&lt;='Справочные данные'!$O44),1,0))</f>
        <v>0</v>
      </c>
      <c r="O44" s="4">
        <f>IF($O$5=0,0,IF(AND($O$5&gt;='Справочные данные'!$N44,$O$5&lt;='Справочные данные'!$O44),1,0))</f>
        <v>1</v>
      </c>
      <c r="P44" s="5">
        <f>IF($O$5=0,0,IF(AND($O$5+P$6&gt;='Справочные данные'!$N44,$O$5+P$6&lt;='Справочные данные'!$O44),1,0))</f>
        <v>1</v>
      </c>
      <c r="Q44" s="4">
        <f>IF($R$5=0,0,IF(AND($R$5-Q$6&gt;='Справочные данные'!$P44,$R$5-Q$6&lt;='Справочные данные'!$Q44),1,0))</f>
        <v>0</v>
      </c>
      <c r="R44" s="4">
        <f>IF($R$5=0,0,IF(AND($R$5&gt;='Справочные данные'!$P44,$R$5&lt;='Справочные данные'!$Q44),1,0))</f>
        <v>0</v>
      </c>
      <c r="S44" s="5">
        <f>IF($R$5=0,0,IF(AND($R$5+S$6&gt;='Справочные данные'!$P44,$R$5+S$6&lt;='Справочные данные'!$Q44),1,0))</f>
        <v>0</v>
      </c>
      <c r="T44" s="4">
        <f>IF($U$5=0,0,IF(AND($U$5-T$6&gt;='Справочные данные'!$R44,$U$5-T$6&lt;='Справочные данные'!$S44),1,0))</f>
        <v>0</v>
      </c>
      <c r="U44" s="4">
        <f>IF($U$5=0,0,IF(AND($U$5&gt;='Справочные данные'!$R44,$U$5&lt;='Справочные данные'!$S44),1,0))</f>
        <v>0</v>
      </c>
      <c r="V44" s="5">
        <f>IF($U$5=0,0,IF(AND($U$5+V$6&gt;='Справочные данные'!$R44,$U$5+V$6&lt;='Справочные данные'!$S44),1,0))</f>
        <v>0</v>
      </c>
      <c r="W44" s="4">
        <f>IF($X$5=0,0,IF(AND($X$5-W$6&gt;='Справочные данные'!$T44,$X$5-W$6&lt;='Справочные данные'!$U44),1,0))</f>
        <v>0</v>
      </c>
      <c r="X44" s="4">
        <f>IF($X$5=0,0,IF(AND($X$5&gt;='Справочные данные'!$T44,$X$5&lt;='Справочные данные'!$U44),1,0))</f>
        <v>0</v>
      </c>
      <c r="Y44" s="5">
        <f>IF($X$5=0,0,IF(AND($X$5+Y$6&gt;='Справочные данные'!$T44,$X$5+Y$6&lt;='Справочные данные'!$U44),1,0))</f>
        <v>0</v>
      </c>
      <c r="Z44" s="4">
        <f>IF($AA$5=0,0,IF(AND($AA$5-Z$6&gt;='Справочные данные'!$V44,$AA$5-Z$6&lt;='Справочные данные'!$W44),1,0))</f>
        <v>0</v>
      </c>
      <c r="AA44" s="4">
        <f>IF($AA$5=0,0,IF(AND($AA$5&gt;='Справочные данные'!$V44,$AA$5&lt;='Справочные данные'!$W44),1,0))</f>
        <v>0</v>
      </c>
      <c r="AB44" s="5">
        <f>IF($AA$5=0,0,IF(AND($AA$5+AB$6&gt;='Справочные данные'!$V44,$AA$5+AB$6&lt;='Справочные данные'!$W44),1,0))</f>
        <v>0</v>
      </c>
      <c r="AC44" s="4">
        <f>IF($AD$5=0,0,IF(AND($AD$5-AC$6&gt;='Справочные данные'!$X44,$AD$5-AC$6&lt;='Справочные данные'!$Y44),1,0))</f>
        <v>0</v>
      </c>
      <c r="AD44" s="4">
        <f>IF($AD$5=0,0,IF(AND($AD$5&gt;='Справочные данные'!$X44,$AD$5&lt;='Справочные данные'!$Y44),1,0))</f>
        <v>0</v>
      </c>
      <c r="AE44" s="5">
        <f>IF($AD$5=0,0,IF(AND($AD$5+AE$6&gt;='Справочные данные'!$X44,$AD$5+AE$6&lt;='Справочные данные'!$Y44),1,0))</f>
        <v>0</v>
      </c>
      <c r="AF44" s="4">
        <f>IF($AG$5=0,0,IF(AND($AG$5-AF$6&gt;='Справочные данные'!$AF44,$AG$5-AF$6&lt;='Справочные данные'!$AG44),1,0))</f>
        <v>0</v>
      </c>
      <c r="AG44" s="4">
        <f>IF($AG$5=0,0,IF(AND($AG$5&gt;='Справочные данные'!$AF44,$AG$5&lt;='Справочные данные'!$AG44),1,0))</f>
        <v>0</v>
      </c>
      <c r="AH44" s="5">
        <f>IF($AG$5=0,0,IF(AND($AG$5+AH$6&gt;='Справочные данные'!$AF44,$AG$5+AH$6&lt;='Справочные данные'!$AG44),1,0))</f>
        <v>0</v>
      </c>
      <c r="AI44" s="4">
        <f>IF($AJ$5=0,0,IF(AND($AJ$5-AI$6&gt;='Справочные данные'!$AH44,$AJ$5-AI$6&lt;='Справочные данные'!$AI44),1,0))</f>
        <v>0</v>
      </c>
      <c r="AJ44" s="4">
        <f>IF($AJ$5=0,0,IF(AND($AJ$5&gt;='Справочные данные'!$AH44,$AJ$5&lt;='Справочные данные'!$AI44),1,0))</f>
        <v>0</v>
      </c>
      <c r="AK44" s="5">
        <f>IF($AJ$5=0,0,IF(AND($AJ$5+AK$6&gt;='Справочные данные'!$AH44,$AJ$5+AK$6&lt;='Справочные данные'!$AI44),1,0))</f>
        <v>0</v>
      </c>
      <c r="AL44">
        <f t="shared" si="0"/>
        <v>5</v>
      </c>
      <c r="AM44" t="str">
        <f t="shared" si="1"/>
        <v>-</v>
      </c>
      <c r="AN44" s="21" t="s">
        <v>56</v>
      </c>
    </row>
    <row r="45" spans="1:40" x14ac:dyDescent="0.25">
      <c r="A45" s="21" t="s">
        <v>57</v>
      </c>
      <c r="B45" s="17">
        <f>IF($C$5=0,0,IF(AND($C$5-$B$6&gt;='Справочные данные'!B45,$C$5-$B$6&lt;='Справочные данные'!C45),1,0))</f>
        <v>0</v>
      </c>
      <c r="C45" s="3">
        <f>IF($C$5=0,0,IF(AND($C$5&gt;='Справочные данные'!B45,'Справочные данные'!$B$2&lt;='Справочные данные'!C45),1,0))</f>
        <v>0</v>
      </c>
      <c r="D45" s="3">
        <f>IF($C$5=0,0,IF(AND($C$5+$D$6&gt;='Справочные данные'!B45,$C$5+$D$6&lt;='Справочные данные'!C45),1,0))</f>
        <v>0</v>
      </c>
      <c r="E45" s="4">
        <f>IF($F$5=0,0,IF(AND($F$5-$E$6&gt;='Справочные данные'!D45,$F$5-$E$6&lt;='Справочные данные'!E45),1,0))</f>
        <v>0</v>
      </c>
      <c r="F45" s="4">
        <f>IF($F$5=0,0,IF(AND($F$5&gt;='Справочные данные'!$D45,$F$5&lt;='Справочные данные'!E45),1,0))</f>
        <v>0</v>
      </c>
      <c r="G45" s="5">
        <f>IF($F$5=0,0,IF(AND($F$5+$G$6&gt;='Справочные данные'!D45,$F$5+$G$6&lt;='Справочные данные'!E45),1,0))</f>
        <v>0</v>
      </c>
      <c r="H45" s="4">
        <f>IF($I$5=0,0,IF(AND($I$5-$H$6&gt;='Справочные данные'!$F45,$I$5-$H$6&lt;='Справочные данные'!$G45),1,0))</f>
        <v>0</v>
      </c>
      <c r="I45" s="4">
        <f>IF($I$5=0,0,IF(AND($I$5&gt;='Справочные данные'!$F45,$I$5&lt;='Справочные данные'!$G45),1,0))</f>
        <v>0</v>
      </c>
      <c r="J45" s="5">
        <f>IF($I$5=0,0,IF(AND($I$5+$J$6&gt;='Справочные данные'!F45,$I$5+$J$6&lt;='Справочные данные'!G45),1,0))</f>
        <v>0</v>
      </c>
      <c r="K45" s="4">
        <f>IF($L$5=0,0,IF(AND($L$5-$K$6&gt;='Справочные данные'!$L45,$L$5-$K$6&lt;='Справочные данные'!$M45),1,0))</f>
        <v>1</v>
      </c>
      <c r="L45" s="4">
        <f>IF($L$5=0,0,IF(AND($L$5&gt;='Справочные данные'!$L45,$L$5&lt;='Справочные данные'!$M45),1,0))</f>
        <v>1</v>
      </c>
      <c r="M45" s="5">
        <f>IF($L$5=0,0,IF(AND($L$5+$M$6&gt;='Справочные данные'!L45,$L$5+$M$6&lt;='Справочные данные'!M45),1,0))</f>
        <v>1</v>
      </c>
      <c r="N45" s="4">
        <f>IF($O$5=0,0,IF(AND($O$5-N$6&gt;='Справочные данные'!$N45,$O$5-N$6&lt;='Справочные данные'!$O45),1,0))</f>
        <v>0</v>
      </c>
      <c r="O45" s="4">
        <f>IF($O$5=0,0,IF(AND($O$5&gt;='Справочные данные'!$N45,$O$5&lt;='Справочные данные'!$O45),1,0))</f>
        <v>1</v>
      </c>
      <c r="P45" s="5">
        <f>IF($O$5=0,0,IF(AND($O$5+P$6&gt;='Справочные данные'!$N45,$O$5+P$6&lt;='Справочные данные'!$O45),1,0))</f>
        <v>1</v>
      </c>
      <c r="Q45" s="4">
        <f>IF($R$5=0,0,IF(AND($R$5-Q$6&gt;='Справочные данные'!$P45,$R$5-Q$6&lt;='Справочные данные'!$Q45),1,0))</f>
        <v>0</v>
      </c>
      <c r="R45" s="4">
        <f>IF($R$5=0,0,IF(AND($R$5&gt;='Справочные данные'!$P45,$R$5&lt;='Справочные данные'!$Q45),1,0))</f>
        <v>0</v>
      </c>
      <c r="S45" s="5">
        <f>IF($R$5=0,0,IF(AND($R$5+S$6&gt;='Справочные данные'!$P45,$R$5+S$6&lt;='Справочные данные'!$Q45),1,0))</f>
        <v>0</v>
      </c>
      <c r="T45" s="4">
        <f>IF($U$5=0,0,IF(AND($U$5-T$6&gt;='Справочные данные'!$R45,$U$5-T$6&lt;='Справочные данные'!$S45),1,0))</f>
        <v>0</v>
      </c>
      <c r="U45" s="4">
        <f>IF($U$5=0,0,IF(AND($U$5&gt;='Справочные данные'!$R45,$U$5&lt;='Справочные данные'!$S45),1,0))</f>
        <v>0</v>
      </c>
      <c r="V45" s="5">
        <f>IF($U$5=0,0,IF(AND($U$5+V$6&gt;='Справочные данные'!$R45,$U$5+V$6&lt;='Справочные данные'!$S45),1,0))</f>
        <v>0</v>
      </c>
      <c r="W45" s="4">
        <f>IF($X$5=0,0,IF(AND($X$5-W$6&gt;='Справочные данные'!$T45,$X$5-W$6&lt;='Справочные данные'!$U45),1,0))</f>
        <v>0</v>
      </c>
      <c r="X45" s="4">
        <f>IF($X$5=0,0,IF(AND($X$5&gt;='Справочные данные'!$T45,$X$5&lt;='Справочные данные'!$U45),1,0))</f>
        <v>0</v>
      </c>
      <c r="Y45" s="5">
        <f>IF($X$5=0,0,IF(AND($X$5+Y$6&gt;='Справочные данные'!$T45,$X$5+Y$6&lt;='Справочные данные'!$U45),1,0))</f>
        <v>0</v>
      </c>
      <c r="Z45" s="4">
        <f>IF($AA$5=0,0,IF(AND($AA$5-Z$6&gt;='Справочные данные'!$V45,$AA$5-Z$6&lt;='Справочные данные'!$W45),1,0))</f>
        <v>0</v>
      </c>
      <c r="AA45" s="4">
        <f>IF($AA$5=0,0,IF(AND($AA$5&gt;='Справочные данные'!$V45,$AA$5&lt;='Справочные данные'!$W45),1,0))</f>
        <v>0</v>
      </c>
      <c r="AB45" s="5">
        <f>IF($AA$5=0,0,IF(AND($AA$5+AB$6&gt;='Справочные данные'!$V45,$AA$5+AB$6&lt;='Справочные данные'!$W45),1,0))</f>
        <v>0</v>
      </c>
      <c r="AC45" s="4">
        <f>IF($AD$5=0,0,IF(AND($AD$5-AC$6&gt;='Справочные данные'!$X45,$AD$5-AC$6&lt;='Справочные данные'!$Y45),1,0))</f>
        <v>0</v>
      </c>
      <c r="AD45" s="4">
        <f>IF($AD$5=0,0,IF(AND($AD$5&gt;='Справочные данные'!$X45,$AD$5&lt;='Справочные данные'!$Y45),1,0))</f>
        <v>0</v>
      </c>
      <c r="AE45" s="5">
        <f>IF($AD$5=0,0,IF(AND($AD$5+AE$6&gt;='Справочные данные'!$X45,$AD$5+AE$6&lt;='Справочные данные'!$Y45),1,0))</f>
        <v>0</v>
      </c>
      <c r="AF45" s="4">
        <f>IF($AG$5=0,0,IF(AND($AG$5-AF$6&gt;='Справочные данные'!$AF45,$AG$5-AF$6&lt;='Справочные данные'!$AG45),1,0))</f>
        <v>0</v>
      </c>
      <c r="AG45" s="4">
        <f>IF($AG$5=0,0,IF(AND($AG$5&gt;='Справочные данные'!$AF45,$AG$5&lt;='Справочные данные'!$AG45),1,0))</f>
        <v>0</v>
      </c>
      <c r="AH45" s="5">
        <f>IF($AG$5=0,0,IF(AND($AG$5+AH$6&gt;='Справочные данные'!$AF45,$AG$5+AH$6&lt;='Справочные данные'!$AG45),1,0))</f>
        <v>0</v>
      </c>
      <c r="AI45" s="4">
        <f>IF($AJ$5=0,0,IF(AND($AJ$5-AI$6&gt;='Справочные данные'!$AH45,$AJ$5-AI$6&lt;='Справочные данные'!$AI45),1,0))</f>
        <v>0</v>
      </c>
      <c r="AJ45" s="4">
        <f>IF($AJ$5=0,0,IF(AND($AJ$5&gt;='Справочные данные'!$AH45,$AJ$5&lt;='Справочные данные'!$AI45),1,0))</f>
        <v>0</v>
      </c>
      <c r="AK45" s="5">
        <f>IF($AJ$5=0,0,IF(AND($AJ$5+AK$6&gt;='Справочные данные'!$AH45,$AJ$5+AK$6&lt;='Справочные данные'!$AI45),1,0))</f>
        <v>0</v>
      </c>
      <c r="AL45">
        <f t="shared" si="0"/>
        <v>5</v>
      </c>
      <c r="AM45" t="str">
        <f t="shared" si="1"/>
        <v>-</v>
      </c>
      <c r="AN45" s="21" t="s">
        <v>57</v>
      </c>
    </row>
    <row r="46" spans="1:40" x14ac:dyDescent="0.25">
      <c r="A46" s="21" t="s">
        <v>58</v>
      </c>
      <c r="B46" s="17">
        <f>IF($C$5=0,0,IF(AND($C$5-$B$6&gt;='Справочные данные'!B46,$C$5-$B$6&lt;='Справочные данные'!C46),1,0))</f>
        <v>0</v>
      </c>
      <c r="C46" s="3">
        <f>IF($C$5=0,0,IF(AND($C$5&gt;='Справочные данные'!B46,'Справочные данные'!$B$2&lt;='Справочные данные'!C46),1,0))</f>
        <v>0</v>
      </c>
      <c r="D46" s="3">
        <f>IF($C$5=0,0,IF(AND($C$5+$D$6&gt;='Справочные данные'!B46,$C$5+$D$6&lt;='Справочные данные'!C46),1,0))</f>
        <v>0</v>
      </c>
      <c r="E46" s="4">
        <f>IF($F$5=0,0,IF(AND($F$5-$E$6&gt;='Справочные данные'!D46,$F$5-$E$6&lt;='Справочные данные'!E46),1,0))</f>
        <v>0</v>
      </c>
      <c r="F46" s="4">
        <f>IF($F$5=0,0,IF(AND($F$5&gt;='Справочные данные'!$D46,$F$5&lt;='Справочные данные'!E46),1,0))</f>
        <v>0</v>
      </c>
      <c r="G46" s="5">
        <f>IF($F$5=0,0,IF(AND($F$5+$G$6&gt;='Справочные данные'!D46,$F$5+$G$6&lt;='Справочные данные'!E46),1,0))</f>
        <v>0</v>
      </c>
      <c r="H46" s="4">
        <f>IF($I$5=0,0,IF(AND($I$5-$H$6&gt;='Справочные данные'!$F46,$I$5-$H$6&lt;='Справочные данные'!$G46),1,0))</f>
        <v>1</v>
      </c>
      <c r="I46" s="4">
        <f>IF($I$5=0,0,IF(AND($I$5&gt;='Справочные данные'!$F46,$I$5&lt;='Справочные данные'!$G46),1,0))</f>
        <v>1</v>
      </c>
      <c r="J46" s="5">
        <f>IF($I$5=0,0,IF(AND($I$5+$J$6&gt;='Справочные данные'!F46,$I$5+$J$6&lt;='Справочные данные'!G46),1,0))</f>
        <v>1</v>
      </c>
      <c r="K46" s="4">
        <f>IF($L$5=0,0,IF(AND($L$5-$K$6&gt;='Справочные данные'!$L46,$L$5-$K$6&lt;='Справочные данные'!$M46),1,0))</f>
        <v>1</v>
      </c>
      <c r="L46" s="4">
        <f>IF($L$5=0,0,IF(AND($L$5&gt;='Справочные данные'!$L46,$L$5&lt;='Справочные данные'!$M46),1,0))</f>
        <v>1</v>
      </c>
      <c r="M46" s="5">
        <f>IF($L$5=0,0,IF(AND($L$5+$M$6&gt;='Справочные данные'!L46,$L$5+$M$6&lt;='Справочные данные'!M46),1,0))</f>
        <v>1</v>
      </c>
      <c r="N46" s="4">
        <f>IF($O$5=0,0,IF(AND($O$5-N$6&gt;='Справочные данные'!$N46,$O$5-N$6&lt;='Справочные данные'!$O46),1,0))</f>
        <v>0</v>
      </c>
      <c r="O46" s="4">
        <f>IF($O$5=0,0,IF(AND($O$5&gt;='Справочные данные'!$N46,$O$5&lt;='Справочные данные'!$O46),1,0))</f>
        <v>1</v>
      </c>
      <c r="P46" s="5">
        <f>IF($O$5=0,0,IF(AND($O$5+P$6&gt;='Справочные данные'!$N46,$O$5+P$6&lt;='Справочные данные'!$O46),1,0))</f>
        <v>1</v>
      </c>
      <c r="Q46" s="4">
        <f>IF($R$5=0,0,IF(AND($R$5-Q$6&gt;='Справочные данные'!$P46,$R$5-Q$6&lt;='Справочные данные'!$Q46),1,0))</f>
        <v>0</v>
      </c>
      <c r="R46" s="4">
        <f>IF($R$5=0,0,IF(AND($R$5&gt;='Справочные данные'!$P46,$R$5&lt;='Справочные данные'!$Q46),1,0))</f>
        <v>0</v>
      </c>
      <c r="S46" s="5">
        <f>IF($R$5=0,0,IF(AND($R$5+S$6&gt;='Справочные данные'!$P46,$R$5+S$6&lt;='Справочные данные'!$Q46),1,0))</f>
        <v>0</v>
      </c>
      <c r="T46" s="4">
        <f>IF($U$5=0,0,IF(AND($U$5-T$6&gt;='Справочные данные'!$R46,$U$5-T$6&lt;='Справочные данные'!$S46),1,0))</f>
        <v>0</v>
      </c>
      <c r="U46" s="4">
        <f>IF($U$5=0,0,IF(AND($U$5&gt;='Справочные данные'!$R46,$U$5&lt;='Справочные данные'!$S46),1,0))</f>
        <v>0</v>
      </c>
      <c r="V46" s="5">
        <f>IF($U$5=0,0,IF(AND($U$5+V$6&gt;='Справочные данные'!$R46,$U$5+V$6&lt;='Справочные данные'!$S46),1,0))</f>
        <v>0</v>
      </c>
      <c r="W46" s="4">
        <f>IF($X$5=0,0,IF(AND($X$5-W$6&gt;='Справочные данные'!$T46,$X$5-W$6&lt;='Справочные данные'!$U46),1,0))</f>
        <v>0</v>
      </c>
      <c r="X46" s="4">
        <f>IF($X$5=0,0,IF(AND($X$5&gt;='Справочные данные'!$T46,$X$5&lt;='Справочные данные'!$U46),1,0))</f>
        <v>0</v>
      </c>
      <c r="Y46" s="5">
        <f>IF($X$5=0,0,IF(AND($X$5+Y$6&gt;='Справочные данные'!$T46,$X$5+Y$6&lt;='Справочные данные'!$U46),1,0))</f>
        <v>0</v>
      </c>
      <c r="Z46" s="4">
        <f>IF($AA$5=0,0,IF(AND($AA$5-Z$6&gt;='Справочные данные'!$V46,$AA$5-Z$6&lt;='Справочные данные'!$W46),1,0))</f>
        <v>0</v>
      </c>
      <c r="AA46" s="4">
        <f>IF($AA$5=0,0,IF(AND($AA$5&gt;='Справочные данные'!$V46,$AA$5&lt;='Справочные данные'!$W46),1,0))</f>
        <v>0</v>
      </c>
      <c r="AB46" s="5">
        <f>IF($AA$5=0,0,IF(AND($AA$5+AB$6&gt;='Справочные данные'!$V46,$AA$5+AB$6&lt;='Справочные данные'!$W46),1,0))</f>
        <v>0</v>
      </c>
      <c r="AC46" s="4">
        <f>IF($AD$5=0,0,IF(AND($AD$5-AC$6&gt;='Справочные данные'!$X46,$AD$5-AC$6&lt;='Справочные данные'!$Y46),1,0))</f>
        <v>0</v>
      </c>
      <c r="AD46" s="4">
        <f>IF($AD$5=0,0,IF(AND($AD$5&gt;='Справочные данные'!$X46,$AD$5&lt;='Справочные данные'!$Y46),1,0))</f>
        <v>0</v>
      </c>
      <c r="AE46" s="5">
        <f>IF($AD$5=0,0,IF(AND($AD$5+AE$6&gt;='Справочные данные'!$X46,$AD$5+AE$6&lt;='Справочные данные'!$Y46),1,0))</f>
        <v>0</v>
      </c>
      <c r="AF46" s="4">
        <f>IF($AG$5=0,0,IF(AND($AG$5-AF$6&gt;='Справочные данные'!$AF46,$AG$5-AF$6&lt;='Справочные данные'!$AG46),1,0))</f>
        <v>0</v>
      </c>
      <c r="AG46" s="4">
        <f>IF($AG$5=0,0,IF(AND($AG$5&gt;='Справочные данные'!$AF46,$AG$5&lt;='Справочные данные'!$AG46),1,0))</f>
        <v>0</v>
      </c>
      <c r="AH46" s="5">
        <f>IF($AG$5=0,0,IF(AND($AG$5+AH$6&gt;='Справочные данные'!$AF46,$AG$5+AH$6&lt;='Справочные данные'!$AG46),1,0))</f>
        <v>0</v>
      </c>
      <c r="AI46" s="4">
        <f>IF($AJ$5=0,0,IF(AND($AJ$5-AI$6&gt;='Справочные данные'!$AH46,$AJ$5-AI$6&lt;='Справочные данные'!$AI46),1,0))</f>
        <v>0</v>
      </c>
      <c r="AJ46" s="4">
        <f>IF($AJ$5=0,0,IF(AND($AJ$5&gt;='Справочные данные'!$AH46,$AJ$5&lt;='Справочные данные'!$AI46),1,0))</f>
        <v>0</v>
      </c>
      <c r="AK46" s="5">
        <f>IF($AJ$5=0,0,IF(AND($AJ$5+AK$6&gt;='Справочные данные'!$AH46,$AJ$5+AK$6&lt;='Справочные данные'!$AI46),1,0))</f>
        <v>0</v>
      </c>
      <c r="AL46">
        <f t="shared" si="0"/>
        <v>8</v>
      </c>
      <c r="AM46" t="str">
        <f t="shared" si="1"/>
        <v>-</v>
      </c>
      <c r="AN46" s="21" t="s">
        <v>58</v>
      </c>
    </row>
    <row r="47" spans="1:40" x14ac:dyDescent="0.25">
      <c r="A47" s="21" t="s">
        <v>59</v>
      </c>
      <c r="B47" s="17">
        <f>IF($C$5=0,0,IF(AND($C$5-$B$6&gt;='Справочные данные'!B47,$C$5-$B$6&lt;='Справочные данные'!C47),1,0))</f>
        <v>0</v>
      </c>
      <c r="C47" s="3">
        <f>IF($C$5=0,0,IF(AND($C$5&gt;='Справочные данные'!B47,'Справочные данные'!$B$2&lt;='Справочные данные'!C47),1,0))</f>
        <v>0</v>
      </c>
      <c r="D47" s="3">
        <f>IF($C$5=0,0,IF(AND($C$5+$D$6&gt;='Справочные данные'!B47,$C$5+$D$6&lt;='Справочные данные'!C47),1,0))</f>
        <v>0</v>
      </c>
      <c r="E47" s="4">
        <f>IF($F$5=0,0,IF(AND($F$5-$E$6&gt;='Справочные данные'!D47,$F$5-$E$6&lt;='Справочные данные'!E47),1,0))</f>
        <v>0</v>
      </c>
      <c r="F47" s="4">
        <f>IF($F$5=0,0,IF(AND($F$5&gt;='Справочные данные'!$D47,$F$5&lt;='Справочные данные'!E47),1,0))</f>
        <v>0</v>
      </c>
      <c r="G47" s="5">
        <f>IF($F$5=0,0,IF(AND($F$5+$G$6&gt;='Справочные данные'!D47,$F$5+$G$6&lt;='Справочные данные'!E47),1,0))</f>
        <v>0</v>
      </c>
      <c r="H47" s="4">
        <f>IF($I$5=0,0,IF(AND($I$5-$H$6&gt;='Справочные данные'!$F47,$I$5-$H$6&lt;='Справочные данные'!$G47),1,0))</f>
        <v>0</v>
      </c>
      <c r="I47" s="4">
        <f>IF($I$5=0,0,IF(AND($I$5&gt;='Справочные данные'!$F47,$I$5&lt;='Справочные данные'!$G47),1,0))</f>
        <v>0</v>
      </c>
      <c r="J47" s="5">
        <f>IF($I$5=0,0,IF(AND($I$5+$J$6&gt;='Справочные данные'!F47,$I$5+$J$6&lt;='Справочные данные'!G47),1,0))</f>
        <v>0</v>
      </c>
      <c r="K47" s="4">
        <f>IF($L$5=0,0,IF(AND($L$5-$K$6&gt;='Справочные данные'!$L47,$L$5-$K$6&lt;='Справочные данные'!$M47),1,0))</f>
        <v>0</v>
      </c>
      <c r="L47" s="4">
        <f>IF($L$5=0,0,IF(AND($L$5&gt;='Справочные данные'!$L47,$L$5&lt;='Справочные данные'!$M47),1,0))</f>
        <v>0</v>
      </c>
      <c r="M47" s="5">
        <f>IF($L$5=0,0,IF(AND($L$5+$M$6&gt;='Справочные данные'!L47,$L$5+$M$6&lt;='Справочные данные'!M47),1,0))</f>
        <v>0</v>
      </c>
      <c r="N47" s="4">
        <f>IF($O$5=0,0,IF(AND($O$5-N$6&gt;='Справочные данные'!$N47,$O$5-N$6&lt;='Справочные данные'!$O47),1,0))</f>
        <v>0</v>
      </c>
      <c r="O47" s="4">
        <f>IF($O$5=0,0,IF(AND($O$5&gt;='Справочные данные'!$N47,$O$5&lt;='Справочные данные'!$O47),1,0))</f>
        <v>0</v>
      </c>
      <c r="P47" s="5">
        <f>IF($O$5=0,0,IF(AND($O$5+P$6&gt;='Справочные данные'!$N47,$O$5+P$6&lt;='Справочные данные'!$O47),1,0))</f>
        <v>0</v>
      </c>
      <c r="Q47" s="4">
        <f>IF($R$5=0,0,IF(AND($R$5-Q$6&gt;='Справочные данные'!$P47,$R$5-Q$6&lt;='Справочные данные'!$Q47),1,0))</f>
        <v>0</v>
      </c>
      <c r="R47" s="4">
        <f>IF($R$5=0,0,IF(AND($R$5&gt;='Справочные данные'!$P47,$R$5&lt;='Справочные данные'!$Q47),1,0))</f>
        <v>0</v>
      </c>
      <c r="S47" s="5">
        <f>IF($R$5=0,0,IF(AND($R$5+S$6&gt;='Справочные данные'!$P47,$R$5+S$6&lt;='Справочные данные'!$Q47),1,0))</f>
        <v>0</v>
      </c>
      <c r="T47" s="4">
        <f>IF($U$5=0,0,IF(AND($U$5-T$6&gt;='Справочные данные'!$R47,$U$5-T$6&lt;='Справочные данные'!$S47),1,0))</f>
        <v>0</v>
      </c>
      <c r="U47" s="4">
        <f>IF($U$5=0,0,IF(AND($U$5&gt;='Справочные данные'!$R47,$U$5&lt;='Справочные данные'!$S47),1,0))</f>
        <v>0</v>
      </c>
      <c r="V47" s="5">
        <f>IF($U$5=0,0,IF(AND($U$5+V$6&gt;='Справочные данные'!$R47,$U$5+V$6&lt;='Справочные данные'!$S47),1,0))</f>
        <v>0</v>
      </c>
      <c r="W47" s="4">
        <f>IF($X$5=0,0,IF(AND($X$5-W$6&gt;='Справочные данные'!$T47,$X$5-W$6&lt;='Справочные данные'!$U47),1,0))</f>
        <v>0</v>
      </c>
      <c r="X47" s="4">
        <f>IF($X$5=0,0,IF(AND($X$5&gt;='Справочные данные'!$T47,$X$5&lt;='Справочные данные'!$U47),1,0))</f>
        <v>0</v>
      </c>
      <c r="Y47" s="5">
        <f>IF($X$5=0,0,IF(AND($X$5+Y$6&gt;='Справочные данные'!$T47,$X$5+Y$6&lt;='Справочные данные'!$U47),1,0))</f>
        <v>0</v>
      </c>
      <c r="Z47" s="4">
        <f>IF($AA$5=0,0,IF(AND($AA$5-Z$6&gt;='Справочные данные'!$V47,$AA$5-Z$6&lt;='Справочные данные'!$W47),1,0))</f>
        <v>0</v>
      </c>
      <c r="AA47" s="4">
        <f>IF($AA$5=0,0,IF(AND($AA$5&gt;='Справочные данные'!$V47,$AA$5&lt;='Справочные данные'!$W47),1,0))</f>
        <v>0</v>
      </c>
      <c r="AB47" s="5">
        <f>IF($AA$5=0,0,IF(AND($AA$5+AB$6&gt;='Справочные данные'!$V47,$AA$5+AB$6&lt;='Справочные данные'!$W47),1,0))</f>
        <v>0</v>
      </c>
      <c r="AC47" s="4">
        <f>IF($AD$5=0,0,IF(AND($AD$5-AC$6&gt;='Справочные данные'!$X47,$AD$5-AC$6&lt;='Справочные данные'!$Y47),1,0))</f>
        <v>0</v>
      </c>
      <c r="AD47" s="4">
        <f>IF($AD$5=0,0,IF(AND($AD$5&gt;='Справочные данные'!$X47,$AD$5&lt;='Справочные данные'!$Y47),1,0))</f>
        <v>0</v>
      </c>
      <c r="AE47" s="5">
        <f>IF($AD$5=0,0,IF(AND($AD$5+AE$6&gt;='Справочные данные'!$X47,$AD$5+AE$6&lt;='Справочные данные'!$Y47),1,0))</f>
        <v>0</v>
      </c>
      <c r="AF47" s="4">
        <f>IF($AG$5=0,0,IF(AND($AG$5-AF$6&gt;='Справочные данные'!$AF47,$AG$5-AF$6&lt;='Справочные данные'!$AG47),1,0))</f>
        <v>0</v>
      </c>
      <c r="AG47" s="4">
        <f>IF($AG$5=0,0,IF(AND($AG$5&gt;='Справочные данные'!$AF47,$AG$5&lt;='Справочные данные'!$AG47),1,0))</f>
        <v>0</v>
      </c>
      <c r="AH47" s="5">
        <f>IF($AG$5=0,0,IF(AND($AG$5+AH$6&gt;='Справочные данные'!$AF47,$AG$5+AH$6&lt;='Справочные данные'!$AG47),1,0))</f>
        <v>0</v>
      </c>
      <c r="AI47" s="4">
        <f>IF($AJ$5=0,0,IF(AND($AJ$5-AI$6&gt;='Справочные данные'!$AH47,$AJ$5-AI$6&lt;='Справочные данные'!$AI47),1,0))</f>
        <v>0</v>
      </c>
      <c r="AJ47" s="4">
        <f>IF($AJ$5=0,0,IF(AND($AJ$5&gt;='Справочные данные'!$AH47,$AJ$5&lt;='Справочные данные'!$AI47),1,0))</f>
        <v>0</v>
      </c>
      <c r="AK47" s="5">
        <f>IF($AJ$5=0,0,IF(AND($AJ$5+AK$6&gt;='Справочные данные'!$AH47,$AJ$5+AK$6&lt;='Справочные данные'!$AI47),1,0))</f>
        <v>0</v>
      </c>
      <c r="AL47">
        <f t="shared" si="0"/>
        <v>0</v>
      </c>
      <c r="AM47" t="str">
        <f t="shared" si="1"/>
        <v>-</v>
      </c>
      <c r="AN47" s="21" t="s">
        <v>59</v>
      </c>
    </row>
    <row r="48" spans="1:40" x14ac:dyDescent="0.25">
      <c r="A48" s="21" t="s">
        <v>60</v>
      </c>
      <c r="B48" s="17">
        <f>IF($C$5=0,0,IF(AND($C$5-$B$6&gt;='Справочные данные'!B48,$C$5-$B$6&lt;='Справочные данные'!C48),1,0))</f>
        <v>0</v>
      </c>
      <c r="C48" s="3">
        <f>IF($C$5=0,0,IF(AND($C$5&gt;='Справочные данные'!B48,'Справочные данные'!$B$2&lt;='Справочные данные'!C48),1,0))</f>
        <v>0</v>
      </c>
      <c r="D48" s="3">
        <f>IF($C$5=0,0,IF(AND($C$5+$D$6&gt;='Справочные данные'!B48,$C$5+$D$6&lt;='Справочные данные'!C48),1,0))</f>
        <v>0</v>
      </c>
      <c r="E48" s="4">
        <f>IF($F$5=0,0,IF(AND($F$5-$E$6&gt;='Справочные данные'!D48,$F$5-$E$6&lt;='Справочные данные'!E48),1,0))</f>
        <v>0</v>
      </c>
      <c r="F48" s="4">
        <f>IF($F$5=0,0,IF(AND($F$5&gt;='Справочные данные'!$D48,$F$5&lt;='Справочные данные'!E48),1,0))</f>
        <v>0</v>
      </c>
      <c r="G48" s="5">
        <f>IF($F$5=0,0,IF(AND($F$5+$G$6&gt;='Справочные данные'!D48,$F$5+$G$6&lt;='Справочные данные'!E48),1,0))</f>
        <v>0</v>
      </c>
      <c r="H48" s="4">
        <f>IF($I$5=0,0,IF(AND($I$5-$H$6&gt;='Справочные данные'!$F48,$I$5-$H$6&lt;='Справочные данные'!$G48),1,0))</f>
        <v>0</v>
      </c>
      <c r="I48" s="4">
        <f>IF($I$5=0,0,IF(AND($I$5&gt;='Справочные данные'!$F48,$I$5&lt;='Справочные данные'!$G48),1,0))</f>
        <v>0</v>
      </c>
      <c r="J48" s="5">
        <f>IF($I$5=0,0,IF(AND($I$5+$J$6&gt;='Справочные данные'!F48,$I$5+$J$6&lt;='Справочные данные'!G48),1,0))</f>
        <v>0</v>
      </c>
      <c r="K48" s="4">
        <f>IF($L$5=0,0,IF(AND($L$5-$K$6&gt;='Справочные данные'!$L48,$L$5-$K$6&lt;='Справочные данные'!$M48),1,0))</f>
        <v>0</v>
      </c>
      <c r="L48" s="4">
        <f>IF($L$5=0,0,IF(AND($L$5&gt;='Справочные данные'!$L48,$L$5&lt;='Справочные данные'!$M48),1,0))</f>
        <v>0</v>
      </c>
      <c r="M48" s="5">
        <f>IF($L$5=0,0,IF(AND($L$5+$M$6&gt;='Справочные данные'!L48,$L$5+$M$6&lt;='Справочные данные'!M48),1,0))</f>
        <v>0</v>
      </c>
      <c r="N48" s="4">
        <f>IF($O$5=0,0,IF(AND($O$5-N$6&gt;='Справочные данные'!$N48,$O$5-N$6&lt;='Справочные данные'!$O48),1,0))</f>
        <v>0</v>
      </c>
      <c r="O48" s="4">
        <f>IF($O$5=0,0,IF(AND($O$5&gt;='Справочные данные'!$N48,$O$5&lt;='Справочные данные'!$O48),1,0))</f>
        <v>0</v>
      </c>
      <c r="P48" s="5">
        <f>IF($O$5=0,0,IF(AND($O$5+P$6&gt;='Справочные данные'!$N48,$O$5+P$6&lt;='Справочные данные'!$O48),1,0))</f>
        <v>0</v>
      </c>
      <c r="Q48" s="4">
        <f>IF($R$5=0,0,IF(AND($R$5-Q$6&gt;='Справочные данные'!$P48,$R$5-Q$6&lt;='Справочные данные'!$Q48),1,0))</f>
        <v>0</v>
      </c>
      <c r="R48" s="4">
        <f>IF($R$5=0,0,IF(AND($R$5&gt;='Справочные данные'!$P48,$R$5&lt;='Справочные данные'!$Q48),1,0))</f>
        <v>0</v>
      </c>
      <c r="S48" s="5">
        <f>IF($R$5=0,0,IF(AND($R$5+S$6&gt;='Справочные данные'!$P48,$R$5+S$6&lt;='Справочные данные'!$Q48),1,0))</f>
        <v>0</v>
      </c>
      <c r="T48" s="4">
        <f>IF($U$5=0,0,IF(AND($U$5-T$6&gt;='Справочные данные'!$R48,$U$5-T$6&lt;='Справочные данные'!$S48),1,0))</f>
        <v>0</v>
      </c>
      <c r="U48" s="4">
        <f>IF($U$5=0,0,IF(AND($U$5&gt;='Справочные данные'!$R48,$U$5&lt;='Справочные данные'!$S48),1,0))</f>
        <v>0</v>
      </c>
      <c r="V48" s="5">
        <f>IF($U$5=0,0,IF(AND($U$5+V$6&gt;='Справочные данные'!$R48,$U$5+V$6&lt;='Справочные данные'!$S48),1,0))</f>
        <v>0</v>
      </c>
      <c r="W48" s="4">
        <f>IF($X$5=0,0,IF(AND($X$5-W$6&gt;='Справочные данные'!$T48,$X$5-W$6&lt;='Справочные данные'!$U48),1,0))</f>
        <v>0</v>
      </c>
      <c r="X48" s="4">
        <f>IF($X$5=0,0,IF(AND($X$5&gt;='Справочные данные'!$T48,$X$5&lt;='Справочные данные'!$U48),1,0))</f>
        <v>0</v>
      </c>
      <c r="Y48" s="5">
        <f>IF($X$5=0,0,IF(AND($X$5+Y$6&gt;='Справочные данные'!$T48,$X$5+Y$6&lt;='Справочные данные'!$U48),1,0))</f>
        <v>0</v>
      </c>
      <c r="Z48" s="4">
        <f>IF($AA$5=0,0,IF(AND($AA$5-Z$6&gt;='Справочные данные'!$V48,$AA$5-Z$6&lt;='Справочные данные'!$W48),1,0))</f>
        <v>0</v>
      </c>
      <c r="AA48" s="4">
        <f>IF($AA$5=0,0,IF(AND($AA$5&gt;='Справочные данные'!$V48,$AA$5&lt;='Справочные данные'!$W48),1,0))</f>
        <v>0</v>
      </c>
      <c r="AB48" s="5">
        <f>IF($AA$5=0,0,IF(AND($AA$5+AB$6&gt;='Справочные данные'!$V48,$AA$5+AB$6&lt;='Справочные данные'!$W48),1,0))</f>
        <v>0</v>
      </c>
      <c r="AC48" s="4">
        <f>IF($AD$5=0,0,IF(AND($AD$5-AC$6&gt;='Справочные данные'!$X48,$AD$5-AC$6&lt;='Справочные данные'!$Y48),1,0))</f>
        <v>0</v>
      </c>
      <c r="AD48" s="4">
        <f>IF($AD$5=0,0,IF(AND($AD$5&gt;='Справочные данные'!$X48,$AD$5&lt;='Справочные данные'!$Y48),1,0))</f>
        <v>0</v>
      </c>
      <c r="AE48" s="5">
        <f>IF($AD$5=0,0,IF(AND($AD$5+AE$6&gt;='Справочные данные'!$X48,$AD$5+AE$6&lt;='Справочные данные'!$Y48),1,0))</f>
        <v>0</v>
      </c>
      <c r="AF48" s="4">
        <f>IF($AG$5=0,0,IF(AND($AG$5-AF$6&gt;='Справочные данные'!$AF48,$AG$5-AF$6&lt;='Справочные данные'!$AG48),1,0))</f>
        <v>0</v>
      </c>
      <c r="AG48" s="4">
        <f>IF($AG$5=0,0,IF(AND($AG$5&gt;='Справочные данные'!$AF48,$AG$5&lt;='Справочные данные'!$AG48),1,0))</f>
        <v>0</v>
      </c>
      <c r="AH48" s="5">
        <f>IF($AG$5=0,0,IF(AND($AG$5+AH$6&gt;='Справочные данные'!$AF48,$AG$5+AH$6&lt;='Справочные данные'!$AG48),1,0))</f>
        <v>0</v>
      </c>
      <c r="AI48" s="4">
        <f>IF($AJ$5=0,0,IF(AND($AJ$5-AI$6&gt;='Справочные данные'!$AH48,$AJ$5-AI$6&lt;='Справочные данные'!$AI48),1,0))</f>
        <v>0</v>
      </c>
      <c r="AJ48" s="4">
        <f>IF($AJ$5=0,0,IF(AND($AJ$5&gt;='Справочные данные'!$AH48,$AJ$5&lt;='Справочные данные'!$AI48),1,0))</f>
        <v>0</v>
      </c>
      <c r="AK48" s="5">
        <f>IF($AJ$5=0,0,IF(AND($AJ$5+AK$6&gt;='Справочные данные'!$AH48,$AJ$5+AK$6&lt;='Справочные данные'!$AI48),1,0))</f>
        <v>0</v>
      </c>
      <c r="AL48">
        <f t="shared" si="0"/>
        <v>0</v>
      </c>
      <c r="AM48" t="str">
        <f t="shared" si="1"/>
        <v>-</v>
      </c>
      <c r="AN48" s="21" t="s">
        <v>60</v>
      </c>
    </row>
    <row r="49" spans="1:40" x14ac:dyDescent="0.25">
      <c r="A49" s="21" t="s">
        <v>61</v>
      </c>
      <c r="B49" s="17">
        <f>IF($C$5=0,0,IF(AND($C$5-$B$6&gt;='Справочные данные'!B49,$C$5-$B$6&lt;='Справочные данные'!C49),1,0))</f>
        <v>0</v>
      </c>
      <c r="C49" s="3">
        <f>IF($C$5=0,0,IF(AND($C$5&gt;='Справочные данные'!B49,'Справочные данные'!$B$2&lt;='Справочные данные'!C49),1,0))</f>
        <v>0</v>
      </c>
      <c r="D49" s="3">
        <f>IF($C$5=0,0,IF(AND($C$5+$D$6&gt;='Справочные данные'!B49,$C$5+$D$6&lt;='Справочные данные'!C49),1,0))</f>
        <v>0</v>
      </c>
      <c r="E49" s="4">
        <f>IF($F$5=0,0,IF(AND($F$5-$E$6&gt;='Справочные данные'!D49,$F$5-$E$6&lt;='Справочные данные'!E49),1,0))</f>
        <v>0</v>
      </c>
      <c r="F49" s="4">
        <f>IF($F$5=0,0,IF(AND($F$5&gt;='Справочные данные'!$D49,$F$5&lt;='Справочные данные'!E49),1,0))</f>
        <v>0</v>
      </c>
      <c r="G49" s="5">
        <f>IF($F$5=0,0,IF(AND($F$5+$G$6&gt;='Справочные данные'!D49,$F$5+$G$6&lt;='Справочные данные'!E49),1,0))</f>
        <v>0</v>
      </c>
      <c r="H49" s="4">
        <f>IF($I$5=0,0,IF(AND($I$5-$H$6&gt;='Справочные данные'!$F49,$I$5-$H$6&lt;='Справочные данные'!$G49),1,0))</f>
        <v>0</v>
      </c>
      <c r="I49" s="4">
        <f>IF($I$5=0,0,IF(AND($I$5&gt;='Справочные данные'!$F49,$I$5&lt;='Справочные данные'!$G49),1,0))</f>
        <v>0</v>
      </c>
      <c r="J49" s="5">
        <f>IF($I$5=0,0,IF(AND($I$5+$J$6&gt;='Справочные данные'!F49,$I$5+$J$6&lt;='Справочные данные'!G49),1,0))</f>
        <v>0</v>
      </c>
      <c r="K49" s="4">
        <f>IF($L$5=0,0,IF(AND($L$5-$K$6&gt;='Справочные данные'!$L49,$L$5-$K$6&lt;='Справочные данные'!$M49),1,0))</f>
        <v>1</v>
      </c>
      <c r="L49" s="4">
        <f>IF($L$5=0,0,IF(AND($L$5&gt;='Справочные данные'!$L49,$L$5&lt;='Справочные данные'!$M49),1,0))</f>
        <v>1</v>
      </c>
      <c r="M49" s="5">
        <f>IF($L$5=0,0,IF(AND($L$5+$M$6&gt;='Справочные данные'!L49,$L$5+$M$6&lt;='Справочные данные'!M49),1,0))</f>
        <v>1</v>
      </c>
      <c r="N49" s="4">
        <f>IF($O$5=0,0,IF(AND($O$5-N$6&gt;='Справочные данные'!$N49,$O$5-N$6&lt;='Справочные данные'!$O49),1,0))</f>
        <v>0</v>
      </c>
      <c r="O49" s="4">
        <f>IF($O$5=0,0,IF(AND($O$5&gt;='Справочные данные'!$N49,$O$5&lt;='Справочные данные'!$O49),1,0))</f>
        <v>1</v>
      </c>
      <c r="P49" s="5">
        <f>IF($O$5=0,0,IF(AND($O$5+P$6&gt;='Справочные данные'!$N49,$O$5+P$6&lt;='Справочные данные'!$O49),1,0))</f>
        <v>1</v>
      </c>
      <c r="Q49" s="4">
        <f>IF($R$5=0,0,IF(AND($R$5-Q$6&gt;='Справочные данные'!$P49,$R$5-Q$6&lt;='Справочные данные'!$Q49),1,0))</f>
        <v>0</v>
      </c>
      <c r="R49" s="4">
        <f>IF($R$5=0,0,IF(AND($R$5&gt;='Справочные данные'!$P49,$R$5&lt;='Справочные данные'!$Q49),1,0))</f>
        <v>0</v>
      </c>
      <c r="S49" s="5">
        <f>IF($R$5=0,0,IF(AND($R$5+S$6&gt;='Справочные данные'!$P49,$R$5+S$6&lt;='Справочные данные'!$Q49),1,0))</f>
        <v>0</v>
      </c>
      <c r="T49" s="4">
        <f>IF($U$5=0,0,IF(AND($U$5-T$6&gt;='Справочные данные'!$R49,$U$5-T$6&lt;='Справочные данные'!$S49),1,0))</f>
        <v>0</v>
      </c>
      <c r="U49" s="4">
        <f>IF($U$5=0,0,IF(AND($U$5&gt;='Справочные данные'!$R49,$U$5&lt;='Справочные данные'!$S49),1,0))</f>
        <v>0</v>
      </c>
      <c r="V49" s="5">
        <f>IF($U$5=0,0,IF(AND($U$5+V$6&gt;='Справочные данные'!$R49,$U$5+V$6&lt;='Справочные данные'!$S49),1,0))</f>
        <v>0</v>
      </c>
      <c r="W49" s="4">
        <f>IF($X$5=0,0,IF(AND($X$5-W$6&gt;='Справочные данные'!$T49,$X$5-W$6&lt;='Справочные данные'!$U49),1,0))</f>
        <v>0</v>
      </c>
      <c r="X49" s="4">
        <f>IF($X$5=0,0,IF(AND($X$5&gt;='Справочные данные'!$T49,$X$5&lt;='Справочные данные'!$U49),1,0))</f>
        <v>0</v>
      </c>
      <c r="Y49" s="5">
        <f>IF($X$5=0,0,IF(AND($X$5+Y$6&gt;='Справочные данные'!$T49,$X$5+Y$6&lt;='Справочные данные'!$U49),1,0))</f>
        <v>0</v>
      </c>
      <c r="Z49" s="4">
        <f>IF($AA$5=0,0,IF(AND($AA$5-Z$6&gt;='Справочные данные'!$V49,$AA$5-Z$6&lt;='Справочные данные'!$W49),1,0))</f>
        <v>0</v>
      </c>
      <c r="AA49" s="4">
        <f>IF($AA$5=0,0,IF(AND($AA$5&gt;='Справочные данные'!$V49,$AA$5&lt;='Справочные данные'!$W49),1,0))</f>
        <v>0</v>
      </c>
      <c r="AB49" s="5">
        <f>IF($AA$5=0,0,IF(AND($AA$5+AB$6&gt;='Справочные данные'!$V49,$AA$5+AB$6&lt;='Справочные данные'!$W49),1,0))</f>
        <v>0</v>
      </c>
      <c r="AC49" s="4">
        <f>IF($AD$5=0,0,IF(AND($AD$5-AC$6&gt;='Справочные данные'!$X49,$AD$5-AC$6&lt;='Справочные данные'!$Y49),1,0))</f>
        <v>0</v>
      </c>
      <c r="AD49" s="4">
        <f>IF($AD$5=0,0,IF(AND($AD$5&gt;='Справочные данные'!$X49,$AD$5&lt;='Справочные данные'!$Y49),1,0))</f>
        <v>0</v>
      </c>
      <c r="AE49" s="5">
        <f>IF($AD$5=0,0,IF(AND($AD$5+AE$6&gt;='Справочные данные'!$X49,$AD$5+AE$6&lt;='Справочные данные'!$Y49),1,0))</f>
        <v>0</v>
      </c>
      <c r="AF49" s="4">
        <f>IF($AG$5=0,0,IF(AND($AG$5-AF$6&gt;='Справочные данные'!$AF49,$AG$5-AF$6&lt;='Справочные данные'!$AG49),1,0))</f>
        <v>0</v>
      </c>
      <c r="AG49" s="4">
        <f>IF($AG$5=0,0,IF(AND($AG$5&gt;='Справочные данные'!$AF49,$AG$5&lt;='Справочные данные'!$AG49),1,0))</f>
        <v>0</v>
      </c>
      <c r="AH49" s="5">
        <f>IF($AG$5=0,0,IF(AND($AG$5+AH$6&gt;='Справочные данные'!$AF49,$AG$5+AH$6&lt;='Справочные данные'!$AG49),1,0))</f>
        <v>0</v>
      </c>
      <c r="AI49" s="4">
        <f>IF($AJ$5=0,0,IF(AND($AJ$5-AI$6&gt;='Справочные данные'!$AH49,$AJ$5-AI$6&lt;='Справочные данные'!$AI49),1,0))</f>
        <v>0</v>
      </c>
      <c r="AJ49" s="4">
        <f>IF($AJ$5=0,0,IF(AND($AJ$5&gt;='Справочные данные'!$AH49,$AJ$5&lt;='Справочные данные'!$AI49),1,0))</f>
        <v>0</v>
      </c>
      <c r="AK49" s="5">
        <f>IF($AJ$5=0,0,IF(AND($AJ$5+AK$6&gt;='Справочные данные'!$AH49,$AJ$5+AK$6&lt;='Справочные данные'!$AI49),1,0))</f>
        <v>0</v>
      </c>
      <c r="AL49">
        <f t="shared" si="0"/>
        <v>5</v>
      </c>
      <c r="AM49" t="str">
        <f t="shared" si="1"/>
        <v>-</v>
      </c>
      <c r="AN49" s="21" t="s">
        <v>61</v>
      </c>
    </row>
    <row r="50" spans="1:40" x14ac:dyDescent="0.25">
      <c r="A50" s="21" t="s">
        <v>62</v>
      </c>
      <c r="B50" s="17">
        <f>IF($C$5=0,0,IF(AND($C$5-$B$6&gt;='Справочные данные'!B50,$C$5-$B$6&lt;='Справочные данные'!C50),1,0))</f>
        <v>0</v>
      </c>
      <c r="C50" s="3">
        <f>IF($C$5=0,0,IF(AND($C$5&gt;='Справочные данные'!B50,'Справочные данные'!$B$2&lt;='Справочные данные'!C50),1,0))</f>
        <v>0</v>
      </c>
      <c r="D50" s="3">
        <f>IF($C$5=0,0,IF(AND($C$5+$D$6&gt;='Справочные данные'!B50,$C$5+$D$6&lt;='Справочные данные'!C50),1,0))</f>
        <v>0</v>
      </c>
      <c r="E50" s="4">
        <f>IF($F$5=0,0,IF(AND($F$5-$E$6&gt;='Справочные данные'!D50,$F$5-$E$6&lt;='Справочные данные'!E50),1,0))</f>
        <v>0</v>
      </c>
      <c r="F50" s="4">
        <f>IF($F$5=0,0,IF(AND($F$5&gt;='Справочные данные'!$D50,$F$5&lt;='Справочные данные'!E50),1,0))</f>
        <v>0</v>
      </c>
      <c r="G50" s="5">
        <f>IF($F$5=0,0,IF(AND($F$5+$G$6&gt;='Справочные данные'!D50,$F$5+$G$6&lt;='Справочные данные'!E50),1,0))</f>
        <v>0</v>
      </c>
      <c r="H50" s="4">
        <f>IF($I$5=0,0,IF(AND($I$5-$H$6&gt;='Справочные данные'!$F50,$I$5-$H$6&lt;='Справочные данные'!$G50),1,0))</f>
        <v>1</v>
      </c>
      <c r="I50" s="4">
        <f>IF($I$5=0,0,IF(AND($I$5&gt;='Справочные данные'!$F50,$I$5&lt;='Справочные данные'!$G50),1,0))</f>
        <v>1</v>
      </c>
      <c r="J50" s="5">
        <f>IF($I$5=0,0,IF(AND($I$5+$J$6&gt;='Справочные данные'!F50,$I$5+$J$6&lt;='Справочные данные'!G50),1,0))</f>
        <v>1</v>
      </c>
      <c r="K50" s="4">
        <f>IF($L$5=0,0,IF(AND($L$5-$K$6&gt;='Справочные данные'!$L50,$L$5-$K$6&lt;='Справочные данные'!$M50),1,0))</f>
        <v>1</v>
      </c>
      <c r="L50" s="4">
        <f>IF($L$5=0,0,IF(AND($L$5&gt;='Справочные данные'!$L50,$L$5&lt;='Справочные данные'!$M50),1,0))</f>
        <v>1</v>
      </c>
      <c r="M50" s="5">
        <f>IF($L$5=0,0,IF(AND($L$5+$M$6&gt;='Справочные данные'!L50,$L$5+$M$6&lt;='Справочные данные'!M50),1,0))</f>
        <v>1</v>
      </c>
      <c r="N50" s="4">
        <f>IF($O$5=0,0,IF(AND($O$5-N$6&gt;='Справочные данные'!$N50,$O$5-N$6&lt;='Справочные данные'!$O50),1,0))</f>
        <v>0</v>
      </c>
      <c r="O50" s="4">
        <f>IF($O$5=0,0,IF(AND($O$5&gt;='Справочные данные'!$N50,$O$5&lt;='Справочные данные'!$O50),1,0))</f>
        <v>1</v>
      </c>
      <c r="P50" s="5">
        <f>IF($O$5=0,0,IF(AND($O$5+P$6&gt;='Справочные данные'!$N50,$O$5+P$6&lt;='Справочные данные'!$O50),1,0))</f>
        <v>1</v>
      </c>
      <c r="Q50" s="4">
        <f>IF($R$5=0,0,IF(AND($R$5-Q$6&gt;='Справочные данные'!$P50,$R$5-Q$6&lt;='Справочные данные'!$Q50),1,0))</f>
        <v>0</v>
      </c>
      <c r="R50" s="4">
        <f>IF($R$5=0,0,IF(AND($R$5&gt;='Справочные данные'!$P50,$R$5&lt;='Справочные данные'!$Q50),1,0))</f>
        <v>0</v>
      </c>
      <c r="S50" s="5">
        <f>IF($R$5=0,0,IF(AND($R$5+S$6&gt;='Справочные данные'!$P50,$R$5+S$6&lt;='Справочные данные'!$Q50),1,0))</f>
        <v>0</v>
      </c>
      <c r="T50" s="4">
        <f>IF($U$5=0,0,IF(AND($U$5-T$6&gt;='Справочные данные'!$R50,$U$5-T$6&lt;='Справочные данные'!$S50),1,0))</f>
        <v>0</v>
      </c>
      <c r="U50" s="4">
        <f>IF($U$5=0,0,IF(AND($U$5&gt;='Справочные данные'!$R50,$U$5&lt;='Справочные данные'!$S50),1,0))</f>
        <v>0</v>
      </c>
      <c r="V50" s="5">
        <f>IF($U$5=0,0,IF(AND($U$5+V$6&gt;='Справочные данные'!$R50,$U$5+V$6&lt;='Справочные данные'!$S50),1,0))</f>
        <v>0</v>
      </c>
      <c r="W50" s="4">
        <f>IF($X$5=0,0,IF(AND($X$5-W$6&gt;='Справочные данные'!$T50,$X$5-W$6&lt;='Справочные данные'!$U50),1,0))</f>
        <v>0</v>
      </c>
      <c r="X50" s="4">
        <f>IF($X$5=0,0,IF(AND($X$5&gt;='Справочные данные'!$T50,$X$5&lt;='Справочные данные'!$U50),1,0))</f>
        <v>0</v>
      </c>
      <c r="Y50" s="5">
        <f>IF($X$5=0,0,IF(AND($X$5+Y$6&gt;='Справочные данные'!$T50,$X$5+Y$6&lt;='Справочные данные'!$U50),1,0))</f>
        <v>0</v>
      </c>
      <c r="Z50" s="4">
        <f>IF($AA$5=0,0,IF(AND($AA$5-Z$6&gt;='Справочные данные'!$V50,$AA$5-Z$6&lt;='Справочные данные'!$W50),1,0))</f>
        <v>0</v>
      </c>
      <c r="AA50" s="4">
        <f>IF($AA$5=0,0,IF(AND($AA$5&gt;='Справочные данные'!$V50,$AA$5&lt;='Справочные данные'!$W50),1,0))</f>
        <v>0</v>
      </c>
      <c r="AB50" s="5">
        <f>IF($AA$5=0,0,IF(AND($AA$5+AB$6&gt;='Справочные данные'!$V50,$AA$5+AB$6&lt;='Справочные данные'!$W50),1,0))</f>
        <v>0</v>
      </c>
      <c r="AC50" s="4">
        <f>IF($AD$5=0,0,IF(AND($AD$5-AC$6&gt;='Справочные данные'!$X50,$AD$5-AC$6&lt;='Справочные данные'!$Y50),1,0))</f>
        <v>0</v>
      </c>
      <c r="AD50" s="4">
        <f>IF($AD$5=0,0,IF(AND($AD$5&gt;='Справочные данные'!$X50,$AD$5&lt;='Справочные данные'!$Y50),1,0))</f>
        <v>0</v>
      </c>
      <c r="AE50" s="5">
        <f>IF($AD$5=0,0,IF(AND($AD$5+AE$6&gt;='Справочные данные'!$X50,$AD$5+AE$6&lt;='Справочные данные'!$Y50),1,0))</f>
        <v>0</v>
      </c>
      <c r="AF50" s="4">
        <f>IF($AG$5=0,0,IF(AND($AG$5-AF$6&gt;='Справочные данные'!$AF50,$AG$5-AF$6&lt;='Справочные данные'!$AG50),1,0))</f>
        <v>0</v>
      </c>
      <c r="AG50" s="4">
        <f>IF($AG$5=0,0,IF(AND($AG$5&gt;='Справочные данные'!$AF50,$AG$5&lt;='Справочные данные'!$AG50),1,0))</f>
        <v>0</v>
      </c>
      <c r="AH50" s="5">
        <f>IF($AG$5=0,0,IF(AND($AG$5+AH$6&gt;='Справочные данные'!$AF50,$AG$5+AH$6&lt;='Справочные данные'!$AG50),1,0))</f>
        <v>0</v>
      </c>
      <c r="AI50" s="4">
        <f>IF($AJ$5=0,0,IF(AND($AJ$5-AI$6&gt;='Справочные данные'!$AH50,$AJ$5-AI$6&lt;='Справочные данные'!$AI50),1,0))</f>
        <v>0</v>
      </c>
      <c r="AJ50" s="4">
        <f>IF($AJ$5=0,0,IF(AND($AJ$5&gt;='Справочные данные'!$AH50,$AJ$5&lt;='Справочные данные'!$AI50),1,0))</f>
        <v>0</v>
      </c>
      <c r="AK50" s="5">
        <f>IF($AJ$5=0,0,IF(AND($AJ$5+AK$6&gt;='Справочные данные'!$AH50,$AJ$5+AK$6&lt;='Справочные данные'!$AI50),1,0))</f>
        <v>0</v>
      </c>
      <c r="AL50">
        <f t="shared" si="0"/>
        <v>8</v>
      </c>
      <c r="AM50" t="str">
        <f t="shared" si="1"/>
        <v>-</v>
      </c>
      <c r="AN50" s="21" t="s">
        <v>62</v>
      </c>
    </row>
    <row r="51" spans="1:40" x14ac:dyDescent="0.25">
      <c r="A51" s="21" t="s">
        <v>63</v>
      </c>
      <c r="B51" s="17">
        <f>IF($C$5=0,0,IF(AND($C$5-$B$6&gt;='Справочные данные'!B51,$C$5-$B$6&lt;='Справочные данные'!C51),1,0))</f>
        <v>0</v>
      </c>
      <c r="C51" s="3">
        <f>IF($C$5=0,0,IF(AND($C$5&gt;='Справочные данные'!B51,'Справочные данные'!$B$2&lt;='Справочные данные'!C51),1,0))</f>
        <v>0</v>
      </c>
      <c r="D51" s="3">
        <f>IF($C$5=0,0,IF(AND($C$5+$D$6&gt;='Справочные данные'!B51,$C$5+$D$6&lt;='Справочные данные'!C51),1,0))</f>
        <v>0</v>
      </c>
      <c r="E51" s="4">
        <f>IF($F$5=0,0,IF(AND($F$5-$E$6&gt;='Справочные данные'!D51,$F$5-$E$6&lt;='Справочные данные'!E51),1,0))</f>
        <v>1</v>
      </c>
      <c r="F51" s="4">
        <f>IF($F$5=0,0,IF(AND($F$5&gt;='Справочные данные'!$D51,$F$5&lt;='Справочные данные'!E51),1,0))</f>
        <v>1</v>
      </c>
      <c r="G51" s="5">
        <f>IF($F$5=0,0,IF(AND($F$5+$G$6&gt;='Справочные данные'!D51,$F$5+$G$6&lt;='Справочные данные'!E51),1,0))</f>
        <v>1</v>
      </c>
      <c r="H51" s="4">
        <f>IF($I$5=0,0,IF(AND($I$5-$H$6&gt;='Справочные данные'!$F51,$I$5-$H$6&lt;='Справочные данные'!$G51),1,0))</f>
        <v>1</v>
      </c>
      <c r="I51" s="4">
        <f>IF($I$5=0,0,IF(AND($I$5&gt;='Справочные данные'!$F51,$I$5&lt;='Справочные данные'!$G51),1,0))</f>
        <v>1</v>
      </c>
      <c r="J51" s="5">
        <f>IF($I$5=0,0,IF(AND($I$5+$J$6&gt;='Справочные данные'!F51,$I$5+$J$6&lt;='Справочные данные'!G51),1,0))</f>
        <v>1</v>
      </c>
      <c r="K51" s="4">
        <f>IF($L$5=0,0,IF(AND($L$5-$K$6&gt;='Справочные данные'!$L51,$L$5-$K$6&lt;='Справочные данные'!$M51),1,0))</f>
        <v>1</v>
      </c>
      <c r="L51" s="4">
        <f>IF($L$5=0,0,IF(AND($L$5&gt;='Справочные данные'!$L51,$L$5&lt;='Справочные данные'!$M51),1,0))</f>
        <v>1</v>
      </c>
      <c r="M51" s="5">
        <f>IF($L$5=0,0,IF(AND($L$5+$M$6&gt;='Справочные данные'!L51,$L$5+$M$6&lt;='Справочные данные'!M51),1,0))</f>
        <v>1</v>
      </c>
      <c r="N51" s="4">
        <f>IF($O$5=0,0,IF(AND($O$5-N$6&gt;='Справочные данные'!$N51,$O$5-N$6&lt;='Справочные данные'!$O51),1,0))</f>
        <v>0</v>
      </c>
      <c r="O51" s="4">
        <f>IF($O$5=0,0,IF(AND($O$5&gt;='Справочные данные'!$N51,$O$5&lt;='Справочные данные'!$O51),1,0))</f>
        <v>1</v>
      </c>
      <c r="P51" s="5">
        <f>IF($O$5=0,0,IF(AND($O$5+P$6&gt;='Справочные данные'!$N51,$O$5+P$6&lt;='Справочные данные'!$O51),1,0))</f>
        <v>1</v>
      </c>
      <c r="Q51" s="4">
        <f>IF($R$5=0,0,IF(AND($R$5-Q$6&gt;='Справочные данные'!$P51,$R$5-Q$6&lt;='Справочные данные'!$Q51),1,0))</f>
        <v>0</v>
      </c>
      <c r="R51" s="4">
        <f>IF($R$5=0,0,IF(AND($R$5&gt;='Справочные данные'!$P51,$R$5&lt;='Справочные данные'!$Q51),1,0))</f>
        <v>0</v>
      </c>
      <c r="S51" s="5">
        <f>IF($R$5=0,0,IF(AND($R$5+S$6&gt;='Справочные данные'!$P51,$R$5+S$6&lt;='Справочные данные'!$Q51),1,0))</f>
        <v>0</v>
      </c>
      <c r="T51" s="4">
        <f>IF($U$5=0,0,IF(AND($U$5-T$6&gt;='Справочные данные'!$R51,$U$5-T$6&lt;='Справочные данные'!$S51),1,0))</f>
        <v>0</v>
      </c>
      <c r="U51" s="4">
        <f>IF($U$5=0,0,IF(AND($U$5&gt;='Справочные данные'!$R51,$U$5&lt;='Справочные данные'!$S51),1,0))</f>
        <v>0</v>
      </c>
      <c r="V51" s="5">
        <f>IF($U$5=0,0,IF(AND($U$5+V$6&gt;='Справочные данные'!$R51,$U$5+V$6&lt;='Справочные данные'!$S51),1,0))</f>
        <v>0</v>
      </c>
      <c r="W51" s="4">
        <f>IF($X$5=0,0,IF(AND($X$5-W$6&gt;='Справочные данные'!$T51,$X$5-W$6&lt;='Справочные данные'!$U51),1,0))</f>
        <v>0</v>
      </c>
      <c r="X51" s="4">
        <f>IF($X$5=0,0,IF(AND($X$5&gt;='Справочные данные'!$T51,$X$5&lt;='Справочные данные'!$U51),1,0))</f>
        <v>0</v>
      </c>
      <c r="Y51" s="5">
        <f>IF($X$5=0,0,IF(AND($X$5+Y$6&gt;='Справочные данные'!$T51,$X$5+Y$6&lt;='Справочные данные'!$U51),1,0))</f>
        <v>0</v>
      </c>
      <c r="Z51" s="4">
        <f>IF($AA$5=0,0,IF(AND($AA$5-Z$6&gt;='Справочные данные'!$V51,$AA$5-Z$6&lt;='Справочные данные'!$W51),1,0))</f>
        <v>0</v>
      </c>
      <c r="AA51" s="4">
        <f>IF($AA$5=0,0,IF(AND($AA$5&gt;='Справочные данные'!$V51,$AA$5&lt;='Справочные данные'!$W51),1,0))</f>
        <v>0</v>
      </c>
      <c r="AB51" s="5">
        <f>IF($AA$5=0,0,IF(AND($AA$5+AB$6&gt;='Справочные данные'!$V51,$AA$5+AB$6&lt;='Справочные данные'!$W51),1,0))</f>
        <v>0</v>
      </c>
      <c r="AC51" s="4">
        <f>IF($AD$5=0,0,IF(AND($AD$5-AC$6&gt;='Справочные данные'!$X51,$AD$5-AC$6&lt;='Справочные данные'!$Y51),1,0))</f>
        <v>0</v>
      </c>
      <c r="AD51" s="4">
        <f>IF($AD$5=0,0,IF(AND($AD$5&gt;='Справочные данные'!$X51,$AD$5&lt;='Справочные данные'!$Y51),1,0))</f>
        <v>0</v>
      </c>
      <c r="AE51" s="5">
        <f>IF($AD$5=0,0,IF(AND($AD$5+AE$6&gt;='Справочные данные'!$X51,$AD$5+AE$6&lt;='Справочные данные'!$Y51),1,0))</f>
        <v>0</v>
      </c>
      <c r="AF51" s="4">
        <f>IF($AG$5=0,0,IF(AND($AG$5-AF$6&gt;='Справочные данные'!$AF51,$AG$5-AF$6&lt;='Справочные данные'!$AG51),1,0))</f>
        <v>0</v>
      </c>
      <c r="AG51" s="4">
        <f>IF($AG$5=0,0,IF(AND($AG$5&gt;='Справочные данные'!$AF51,$AG$5&lt;='Справочные данные'!$AG51),1,0))</f>
        <v>0</v>
      </c>
      <c r="AH51" s="5">
        <f>IF($AG$5=0,0,IF(AND($AG$5+AH$6&gt;='Справочные данные'!$AF51,$AG$5+AH$6&lt;='Справочные данные'!$AG51),1,0))</f>
        <v>0</v>
      </c>
      <c r="AI51" s="4">
        <f>IF($AJ$5=0,0,IF(AND($AJ$5-AI$6&gt;='Справочные данные'!$AH51,$AJ$5-AI$6&lt;='Справочные данные'!$AI51),1,0))</f>
        <v>0</v>
      </c>
      <c r="AJ51" s="4">
        <f>IF($AJ$5=0,0,IF(AND($AJ$5&gt;='Справочные данные'!$AH51,$AJ$5&lt;='Справочные данные'!$AI51),1,0))</f>
        <v>0</v>
      </c>
      <c r="AK51" s="5">
        <f>IF($AJ$5=0,0,IF(AND($AJ$5+AK$6&gt;='Справочные данные'!$AH51,$AJ$5+AK$6&lt;='Справочные данные'!$AI51),1,0))</f>
        <v>0</v>
      </c>
      <c r="AL51">
        <f t="shared" si="0"/>
        <v>11</v>
      </c>
      <c r="AM51" t="str">
        <f t="shared" si="1"/>
        <v>Внимание</v>
      </c>
      <c r="AN51" s="21" t="s">
        <v>63</v>
      </c>
    </row>
    <row r="52" spans="1:40" x14ac:dyDescent="0.25">
      <c r="A52" s="21" t="s">
        <v>64</v>
      </c>
      <c r="B52" s="17">
        <f>IF($C$5=0,0,IF(AND($C$5-$B$6&gt;='Справочные данные'!B52,$C$5-$B$6&lt;='Справочные данные'!C52),1,0))</f>
        <v>0</v>
      </c>
      <c r="C52" s="3">
        <f>IF($C$5=0,0,IF(AND($C$5&gt;='Справочные данные'!B52,'Справочные данные'!$B$2&lt;='Справочные данные'!C52),1,0))</f>
        <v>0</v>
      </c>
      <c r="D52" s="3">
        <f>IF($C$5=0,0,IF(AND($C$5+$D$6&gt;='Справочные данные'!B52,$C$5+$D$6&lt;='Справочные данные'!C52),1,0))</f>
        <v>0</v>
      </c>
      <c r="E52" s="4">
        <f>IF($F$5=0,0,IF(AND($F$5-$E$6&gt;='Справочные данные'!D52,$F$5-$E$6&lt;='Справочные данные'!E52),1,0))</f>
        <v>1</v>
      </c>
      <c r="F52" s="4">
        <f>IF($F$5=0,0,IF(AND($F$5&gt;='Справочные данные'!$D52,$F$5&lt;='Справочные данные'!E52),1,0))</f>
        <v>1</v>
      </c>
      <c r="G52" s="5">
        <f>IF($F$5=0,0,IF(AND($F$5+$G$6&gt;='Справочные данные'!D52,$F$5+$G$6&lt;='Справочные данные'!E52),1,0))</f>
        <v>1</v>
      </c>
      <c r="H52" s="4">
        <f>IF($I$5=0,0,IF(AND($I$5-$H$6&gt;='Справочные данные'!$F52,$I$5-$H$6&lt;='Справочные данные'!$G52),1,0))</f>
        <v>1</v>
      </c>
      <c r="I52" s="4">
        <f>IF($I$5=0,0,IF(AND($I$5&gt;='Справочные данные'!$F52,$I$5&lt;='Справочные данные'!$G52),1,0))</f>
        <v>1</v>
      </c>
      <c r="J52" s="5">
        <f>IF($I$5=0,0,IF(AND($I$5+$J$6&gt;='Справочные данные'!F52,$I$5+$J$6&lt;='Справочные данные'!G52),1,0))</f>
        <v>1</v>
      </c>
      <c r="K52" s="4">
        <f>IF($L$5=0,0,IF(AND($L$5-$K$6&gt;='Справочные данные'!$L52,$L$5-$K$6&lt;='Справочные данные'!$M52),1,0))</f>
        <v>1</v>
      </c>
      <c r="L52" s="4">
        <f>IF($L$5=0,0,IF(AND($L$5&gt;='Справочные данные'!$L52,$L$5&lt;='Справочные данные'!$M52),1,0))</f>
        <v>1</v>
      </c>
      <c r="M52" s="5">
        <f>IF($L$5=0,0,IF(AND($L$5+$M$6&gt;='Справочные данные'!L52,$L$5+$M$6&lt;='Справочные данные'!M52),1,0))</f>
        <v>1</v>
      </c>
      <c r="N52" s="4">
        <f>IF($O$5=0,0,IF(AND($O$5-N$6&gt;='Справочные данные'!$N52,$O$5-N$6&lt;='Справочные данные'!$O52),1,0))</f>
        <v>0</v>
      </c>
      <c r="O52" s="4">
        <f>IF($O$5=0,0,IF(AND($O$5&gt;='Справочные данные'!$N52,$O$5&lt;='Справочные данные'!$O52),1,0))</f>
        <v>1</v>
      </c>
      <c r="P52" s="5">
        <f>IF($O$5=0,0,IF(AND($O$5+P$6&gt;='Справочные данные'!$N52,$O$5+P$6&lt;='Справочные данные'!$O52),1,0))</f>
        <v>1</v>
      </c>
      <c r="Q52" s="4">
        <f>IF($R$5=0,0,IF(AND($R$5-Q$6&gt;='Справочные данные'!$P52,$R$5-Q$6&lt;='Справочные данные'!$Q52),1,0))</f>
        <v>0</v>
      </c>
      <c r="R52" s="4">
        <f>IF($R$5=0,0,IF(AND($R$5&gt;='Справочные данные'!$P52,$R$5&lt;='Справочные данные'!$Q52),1,0))</f>
        <v>0</v>
      </c>
      <c r="S52" s="5">
        <f>IF($R$5=0,0,IF(AND($R$5+S$6&gt;='Справочные данные'!$P52,$R$5+S$6&lt;='Справочные данные'!$Q52),1,0))</f>
        <v>0</v>
      </c>
      <c r="T52" s="4">
        <f>IF($U$5=0,0,IF(AND($U$5-T$6&gt;='Справочные данные'!$R52,$U$5-T$6&lt;='Справочные данные'!$S52),1,0))</f>
        <v>0</v>
      </c>
      <c r="U52" s="4">
        <f>IF($U$5=0,0,IF(AND($U$5&gt;='Справочные данные'!$R52,$U$5&lt;='Справочные данные'!$S52),1,0))</f>
        <v>0</v>
      </c>
      <c r="V52" s="5">
        <f>IF($U$5=0,0,IF(AND($U$5+V$6&gt;='Справочные данные'!$R52,$U$5+V$6&lt;='Справочные данные'!$S52),1,0))</f>
        <v>0</v>
      </c>
      <c r="W52" s="4">
        <f>IF($X$5=0,0,IF(AND($X$5-W$6&gt;='Справочные данные'!$T52,$X$5-W$6&lt;='Справочные данные'!$U52),1,0))</f>
        <v>0</v>
      </c>
      <c r="X52" s="4">
        <f>IF($X$5=0,0,IF(AND($X$5&gt;='Справочные данные'!$T52,$X$5&lt;='Справочные данные'!$U52),1,0))</f>
        <v>0</v>
      </c>
      <c r="Y52" s="5">
        <f>IF($X$5=0,0,IF(AND($X$5+Y$6&gt;='Справочные данные'!$T52,$X$5+Y$6&lt;='Справочные данные'!$U52),1,0))</f>
        <v>0</v>
      </c>
      <c r="Z52" s="4">
        <f>IF($AA$5=0,0,IF(AND($AA$5-Z$6&gt;='Справочные данные'!$V52,$AA$5-Z$6&lt;='Справочные данные'!$W52),1,0))</f>
        <v>0</v>
      </c>
      <c r="AA52" s="4">
        <f>IF($AA$5=0,0,IF(AND($AA$5&gt;='Справочные данные'!$V52,$AA$5&lt;='Справочные данные'!$W52),1,0))</f>
        <v>0</v>
      </c>
      <c r="AB52" s="5">
        <f>IF($AA$5=0,0,IF(AND($AA$5+AB$6&gt;='Справочные данные'!$V52,$AA$5+AB$6&lt;='Справочные данные'!$W52),1,0))</f>
        <v>0</v>
      </c>
      <c r="AC52" s="4">
        <f>IF($AD$5=0,0,IF(AND($AD$5-AC$6&gt;='Справочные данные'!$X52,$AD$5-AC$6&lt;='Справочные данные'!$Y52),1,0))</f>
        <v>0</v>
      </c>
      <c r="AD52" s="4">
        <f>IF($AD$5=0,0,IF(AND($AD$5&gt;='Справочные данные'!$X52,$AD$5&lt;='Справочные данные'!$Y52),1,0))</f>
        <v>0</v>
      </c>
      <c r="AE52" s="5">
        <f>IF($AD$5=0,0,IF(AND($AD$5+AE$6&gt;='Справочные данные'!$X52,$AD$5+AE$6&lt;='Справочные данные'!$Y52),1,0))</f>
        <v>0</v>
      </c>
      <c r="AF52" s="4">
        <f>IF($AG$5=0,0,IF(AND($AG$5-AF$6&gt;='Справочные данные'!$AF52,$AG$5-AF$6&lt;='Справочные данные'!$AG52),1,0))</f>
        <v>0</v>
      </c>
      <c r="AG52" s="4">
        <f>IF($AG$5=0,0,IF(AND($AG$5&gt;='Справочные данные'!$AF52,$AG$5&lt;='Справочные данные'!$AG52),1,0))</f>
        <v>0</v>
      </c>
      <c r="AH52" s="5">
        <f>IF($AG$5=0,0,IF(AND($AG$5+AH$6&gt;='Справочные данные'!$AF52,$AG$5+AH$6&lt;='Справочные данные'!$AG52),1,0))</f>
        <v>0</v>
      </c>
      <c r="AI52" s="4">
        <f>IF($AJ$5=0,0,IF(AND($AJ$5-AI$6&gt;='Справочные данные'!$AH52,$AJ$5-AI$6&lt;='Справочные данные'!$AI52),1,0))</f>
        <v>0</v>
      </c>
      <c r="AJ52" s="4">
        <f>IF($AJ$5=0,0,IF(AND($AJ$5&gt;='Справочные данные'!$AH52,$AJ$5&lt;='Справочные данные'!$AI52),1,0))</f>
        <v>0</v>
      </c>
      <c r="AK52" s="5">
        <f>IF($AJ$5=0,0,IF(AND($AJ$5+AK$6&gt;='Справочные данные'!$AH52,$AJ$5+AK$6&lt;='Справочные данные'!$AI52),1,0))</f>
        <v>0</v>
      </c>
      <c r="AL52">
        <f t="shared" si="0"/>
        <v>11</v>
      </c>
      <c r="AM52" t="str">
        <f t="shared" si="1"/>
        <v>Внимание</v>
      </c>
      <c r="AN52" s="21" t="s">
        <v>64</v>
      </c>
    </row>
    <row r="53" spans="1:40" x14ac:dyDescent="0.25">
      <c r="A53" s="21" t="s">
        <v>65</v>
      </c>
      <c r="B53" s="17">
        <f>IF($C$5=0,0,IF(AND($C$5-$B$6&gt;='Справочные данные'!B53,$C$5-$B$6&lt;='Справочные данные'!C53),1,0))</f>
        <v>0</v>
      </c>
      <c r="C53" s="3">
        <f>IF($C$5=0,0,IF(AND($C$5&gt;='Справочные данные'!B53,'Справочные данные'!$B$2&lt;='Справочные данные'!C53),1,0))</f>
        <v>0</v>
      </c>
      <c r="D53" s="3">
        <f>IF($C$5=0,0,IF(AND($C$5+$D$6&gt;='Справочные данные'!B53,$C$5+$D$6&lt;='Справочные данные'!C53),1,0))</f>
        <v>0</v>
      </c>
      <c r="E53" s="4">
        <f>IF($F$5=0,0,IF(AND($F$5-$E$6&gt;='Справочные данные'!D53,$F$5-$E$6&lt;='Справочные данные'!E53),1,0))</f>
        <v>0</v>
      </c>
      <c r="F53" s="4">
        <f>IF($F$5=0,0,IF(AND($F$5&gt;='Справочные данные'!$D53,$F$5&lt;='Справочные данные'!E53),1,0))</f>
        <v>0</v>
      </c>
      <c r="G53" s="5">
        <f>IF($F$5=0,0,IF(AND($F$5+$G$6&gt;='Справочные данные'!D53,$F$5+$G$6&lt;='Справочные данные'!E53),1,0))</f>
        <v>0</v>
      </c>
      <c r="H53" s="4">
        <f>IF($I$5=0,0,IF(AND($I$5-$H$6&gt;='Справочные данные'!$F53,$I$5-$H$6&lt;='Справочные данные'!$G53),1,0))</f>
        <v>0</v>
      </c>
      <c r="I53" s="4">
        <f>IF($I$5=0,0,IF(AND($I$5&gt;='Справочные данные'!$F53,$I$5&lt;='Справочные данные'!$G53),1,0))</f>
        <v>0</v>
      </c>
      <c r="J53" s="5">
        <f>IF($I$5=0,0,IF(AND($I$5+$J$6&gt;='Справочные данные'!F53,$I$5+$J$6&lt;='Справочные данные'!G53),1,0))</f>
        <v>0</v>
      </c>
      <c r="K53" s="4">
        <f>IF($L$5=0,0,IF(AND($L$5-$K$6&gt;='Справочные данные'!$L53,$L$5-$K$6&lt;='Справочные данные'!$M53),1,0))</f>
        <v>1</v>
      </c>
      <c r="L53" s="4">
        <f>IF($L$5=0,0,IF(AND($L$5&gt;='Справочные данные'!$L53,$L$5&lt;='Справочные данные'!$M53),1,0))</f>
        <v>1</v>
      </c>
      <c r="M53" s="5">
        <f>IF($L$5=0,0,IF(AND($L$5+$M$6&gt;='Справочные данные'!L53,$L$5+$M$6&lt;='Справочные данные'!M53),1,0))</f>
        <v>1</v>
      </c>
      <c r="N53" s="4">
        <f>IF($O$5=0,0,IF(AND($O$5-N$6&gt;='Справочные данные'!$N53,$O$5-N$6&lt;='Справочные данные'!$O53),1,0))</f>
        <v>0</v>
      </c>
      <c r="O53" s="4">
        <f>IF($O$5=0,0,IF(AND($O$5&gt;='Справочные данные'!$N53,$O$5&lt;='Справочные данные'!$O53),1,0))</f>
        <v>1</v>
      </c>
      <c r="P53" s="5">
        <f>IF($O$5=0,0,IF(AND($O$5+P$6&gt;='Справочные данные'!$N53,$O$5+P$6&lt;='Справочные данные'!$O53),1,0))</f>
        <v>1</v>
      </c>
      <c r="Q53" s="4">
        <f>IF($R$5=0,0,IF(AND($R$5-Q$6&gt;='Справочные данные'!$P53,$R$5-Q$6&lt;='Справочные данные'!$Q53),1,0))</f>
        <v>0</v>
      </c>
      <c r="R53" s="4">
        <f>IF($R$5=0,0,IF(AND($R$5&gt;='Справочные данные'!$P53,$R$5&lt;='Справочные данные'!$Q53),1,0))</f>
        <v>0</v>
      </c>
      <c r="S53" s="5">
        <f>IF($R$5=0,0,IF(AND($R$5+S$6&gt;='Справочные данные'!$P53,$R$5+S$6&lt;='Справочные данные'!$Q53),1,0))</f>
        <v>0</v>
      </c>
      <c r="T53" s="4">
        <f>IF($U$5=0,0,IF(AND($U$5-T$6&gt;='Справочные данные'!$R53,$U$5-T$6&lt;='Справочные данные'!$S53),1,0))</f>
        <v>0</v>
      </c>
      <c r="U53" s="4">
        <f>IF($U$5=0,0,IF(AND($U$5&gt;='Справочные данные'!$R53,$U$5&lt;='Справочные данные'!$S53),1,0))</f>
        <v>0</v>
      </c>
      <c r="V53" s="5">
        <f>IF($U$5=0,0,IF(AND($U$5+V$6&gt;='Справочные данные'!$R53,$U$5+V$6&lt;='Справочные данные'!$S53),1,0))</f>
        <v>0</v>
      </c>
      <c r="W53" s="4">
        <f>IF($X$5=0,0,IF(AND($X$5-W$6&gt;='Справочные данные'!$T53,$X$5-W$6&lt;='Справочные данные'!$U53),1,0))</f>
        <v>0</v>
      </c>
      <c r="X53" s="4">
        <f>IF($X$5=0,0,IF(AND($X$5&gt;='Справочные данные'!$T53,$X$5&lt;='Справочные данные'!$U53),1,0))</f>
        <v>0</v>
      </c>
      <c r="Y53" s="5">
        <f>IF($X$5=0,0,IF(AND($X$5+Y$6&gt;='Справочные данные'!$T53,$X$5+Y$6&lt;='Справочные данные'!$U53),1,0))</f>
        <v>0</v>
      </c>
      <c r="Z53" s="4">
        <f>IF($AA$5=0,0,IF(AND($AA$5-Z$6&gt;='Справочные данные'!$V53,$AA$5-Z$6&lt;='Справочные данные'!$W53),1,0))</f>
        <v>0</v>
      </c>
      <c r="AA53" s="4">
        <f>IF($AA$5=0,0,IF(AND($AA$5&gt;='Справочные данные'!$V53,$AA$5&lt;='Справочные данные'!$W53),1,0))</f>
        <v>0</v>
      </c>
      <c r="AB53" s="5">
        <f>IF($AA$5=0,0,IF(AND($AA$5+AB$6&gt;='Справочные данные'!$V53,$AA$5+AB$6&lt;='Справочные данные'!$W53),1,0))</f>
        <v>0</v>
      </c>
      <c r="AC53" s="4">
        <f>IF($AD$5=0,0,IF(AND($AD$5-AC$6&gt;='Справочные данные'!$X53,$AD$5-AC$6&lt;='Справочные данные'!$Y53),1,0))</f>
        <v>0</v>
      </c>
      <c r="AD53" s="4">
        <f>IF($AD$5=0,0,IF(AND($AD$5&gt;='Справочные данные'!$X53,$AD$5&lt;='Справочные данные'!$Y53),1,0))</f>
        <v>0</v>
      </c>
      <c r="AE53" s="5">
        <f>IF($AD$5=0,0,IF(AND($AD$5+AE$6&gt;='Справочные данные'!$X53,$AD$5+AE$6&lt;='Справочные данные'!$Y53),1,0))</f>
        <v>0</v>
      </c>
      <c r="AF53" s="4">
        <f>IF($AG$5=0,0,IF(AND($AG$5-AF$6&gt;='Справочные данные'!$AF53,$AG$5-AF$6&lt;='Справочные данные'!$AG53),1,0))</f>
        <v>0</v>
      </c>
      <c r="AG53" s="4">
        <f>IF($AG$5=0,0,IF(AND($AG$5&gt;='Справочные данные'!$AF53,$AG$5&lt;='Справочные данные'!$AG53),1,0))</f>
        <v>0</v>
      </c>
      <c r="AH53" s="5">
        <f>IF($AG$5=0,0,IF(AND($AG$5+AH$6&gt;='Справочные данные'!$AF53,$AG$5+AH$6&lt;='Справочные данные'!$AG53),1,0))</f>
        <v>0</v>
      </c>
      <c r="AI53" s="4">
        <f>IF($AJ$5=0,0,IF(AND($AJ$5-AI$6&gt;='Справочные данные'!$AH53,$AJ$5-AI$6&lt;='Справочные данные'!$AI53),1,0))</f>
        <v>0</v>
      </c>
      <c r="AJ53" s="4">
        <f>IF($AJ$5=0,0,IF(AND($AJ$5&gt;='Справочные данные'!$AH53,$AJ$5&lt;='Справочные данные'!$AI53),1,0))</f>
        <v>0</v>
      </c>
      <c r="AK53" s="5">
        <f>IF($AJ$5=0,0,IF(AND($AJ$5+AK$6&gt;='Справочные данные'!$AH53,$AJ$5+AK$6&lt;='Справочные данные'!$AI53),1,0))</f>
        <v>0</v>
      </c>
      <c r="AL53">
        <f t="shared" si="0"/>
        <v>5</v>
      </c>
      <c r="AM53" t="str">
        <f t="shared" si="1"/>
        <v>-</v>
      </c>
      <c r="AN53" s="21" t="s">
        <v>65</v>
      </c>
    </row>
    <row r="54" spans="1:40" x14ac:dyDescent="0.25">
      <c r="A54" s="21" t="s">
        <v>66</v>
      </c>
      <c r="B54" s="17">
        <f>IF($C$5=0,0,IF(AND($C$5-$B$6&gt;='Справочные данные'!B54,$C$5-$B$6&lt;='Справочные данные'!C54),1,0))</f>
        <v>0</v>
      </c>
      <c r="C54" s="3">
        <f>IF($C$5=0,0,IF(AND($C$5&gt;='Справочные данные'!B54,'Справочные данные'!$B$2&lt;='Справочные данные'!C54),1,0))</f>
        <v>0</v>
      </c>
      <c r="D54" s="3">
        <f>IF($C$5=0,0,IF(AND($C$5+$D$6&gt;='Справочные данные'!B54,$C$5+$D$6&lt;='Справочные данные'!C54),1,0))</f>
        <v>0</v>
      </c>
      <c r="E54" s="4">
        <f>IF($F$5=0,0,IF(AND($F$5-$E$6&gt;='Справочные данные'!D54,$F$5-$E$6&lt;='Справочные данные'!E54),1,0))</f>
        <v>0</v>
      </c>
      <c r="F54" s="4">
        <f>IF($F$5=0,0,IF(AND($F$5&gt;='Справочные данные'!$D54,$F$5&lt;='Справочные данные'!E54),1,0))</f>
        <v>0</v>
      </c>
      <c r="G54" s="5">
        <f>IF($F$5=0,0,IF(AND($F$5+$G$6&gt;='Справочные данные'!D54,$F$5+$G$6&lt;='Справочные данные'!E54),1,0))</f>
        <v>0</v>
      </c>
      <c r="H54" s="4">
        <f>IF($I$5=0,0,IF(AND($I$5-$H$6&gt;='Справочные данные'!$F54,$I$5-$H$6&lt;='Справочные данные'!$G54),1,0))</f>
        <v>1</v>
      </c>
      <c r="I54" s="4">
        <f>IF($I$5=0,0,IF(AND($I$5&gt;='Справочные данные'!$F54,$I$5&lt;='Справочные данные'!$G54),1,0))</f>
        <v>1</v>
      </c>
      <c r="J54" s="5">
        <f>IF($I$5=0,0,IF(AND($I$5+$J$6&gt;='Справочные данные'!F54,$I$5+$J$6&lt;='Справочные данные'!G54),1,0))</f>
        <v>1</v>
      </c>
      <c r="K54" s="4">
        <f>IF($L$5=0,0,IF(AND($L$5-$K$6&gt;='Справочные данные'!$L54,$L$5-$K$6&lt;='Справочные данные'!$M54),1,0))</f>
        <v>1</v>
      </c>
      <c r="L54" s="4">
        <f>IF($L$5=0,0,IF(AND($L$5&gt;='Справочные данные'!$L54,$L$5&lt;='Справочные данные'!$M54),1,0))</f>
        <v>1</v>
      </c>
      <c r="M54" s="5">
        <f>IF($L$5=0,0,IF(AND($L$5+$M$6&gt;='Справочные данные'!L54,$L$5+$M$6&lt;='Справочные данные'!M54),1,0))</f>
        <v>1</v>
      </c>
      <c r="N54" s="4">
        <f>IF($O$5=0,0,IF(AND($O$5-N$6&gt;='Справочные данные'!$N54,$O$5-N$6&lt;='Справочные данные'!$O54),1,0))</f>
        <v>0</v>
      </c>
      <c r="O54" s="4">
        <f>IF($O$5=0,0,IF(AND($O$5&gt;='Справочные данные'!$N54,$O$5&lt;='Справочные данные'!$O54),1,0))</f>
        <v>1</v>
      </c>
      <c r="P54" s="5">
        <f>IF($O$5=0,0,IF(AND($O$5+P$6&gt;='Справочные данные'!$N54,$O$5+P$6&lt;='Справочные данные'!$O54),1,0))</f>
        <v>1</v>
      </c>
      <c r="Q54" s="4">
        <f>IF($R$5=0,0,IF(AND($R$5-Q$6&gt;='Справочные данные'!$P54,$R$5-Q$6&lt;='Справочные данные'!$Q54),1,0))</f>
        <v>0</v>
      </c>
      <c r="R54" s="4">
        <f>IF($R$5=0,0,IF(AND($R$5&gt;='Справочные данные'!$P54,$R$5&lt;='Справочные данные'!$Q54),1,0))</f>
        <v>0</v>
      </c>
      <c r="S54" s="5">
        <f>IF($R$5=0,0,IF(AND($R$5+S$6&gt;='Справочные данные'!$P54,$R$5+S$6&lt;='Справочные данные'!$Q54),1,0))</f>
        <v>0</v>
      </c>
      <c r="T54" s="4">
        <f>IF($U$5=0,0,IF(AND($U$5-T$6&gt;='Справочные данные'!$R54,$U$5-T$6&lt;='Справочные данные'!$S54),1,0))</f>
        <v>0</v>
      </c>
      <c r="U54" s="4">
        <f>IF($U$5=0,0,IF(AND($U$5&gt;='Справочные данные'!$R54,$U$5&lt;='Справочные данные'!$S54),1,0))</f>
        <v>0</v>
      </c>
      <c r="V54" s="5">
        <f>IF($U$5=0,0,IF(AND($U$5+V$6&gt;='Справочные данные'!$R54,$U$5+V$6&lt;='Справочные данные'!$S54),1,0))</f>
        <v>0</v>
      </c>
      <c r="W54" s="4">
        <f>IF($X$5=0,0,IF(AND($X$5-W$6&gt;='Справочные данные'!$T54,$X$5-W$6&lt;='Справочные данные'!$U54),1,0))</f>
        <v>0</v>
      </c>
      <c r="X54" s="4">
        <f>IF($X$5=0,0,IF(AND($X$5&gt;='Справочные данные'!$T54,$X$5&lt;='Справочные данные'!$U54),1,0))</f>
        <v>0</v>
      </c>
      <c r="Y54" s="5">
        <f>IF($X$5=0,0,IF(AND($X$5+Y$6&gt;='Справочные данные'!$T54,$X$5+Y$6&lt;='Справочные данные'!$U54),1,0))</f>
        <v>0</v>
      </c>
      <c r="Z54" s="4">
        <f>IF($AA$5=0,0,IF(AND($AA$5-Z$6&gt;='Справочные данные'!$V54,$AA$5-Z$6&lt;='Справочные данные'!$W54),1,0))</f>
        <v>0</v>
      </c>
      <c r="AA54" s="4">
        <f>IF($AA$5=0,0,IF(AND($AA$5&gt;='Справочные данные'!$V54,$AA$5&lt;='Справочные данные'!$W54),1,0))</f>
        <v>0</v>
      </c>
      <c r="AB54" s="5">
        <f>IF($AA$5=0,0,IF(AND($AA$5+AB$6&gt;='Справочные данные'!$V54,$AA$5+AB$6&lt;='Справочные данные'!$W54),1,0))</f>
        <v>0</v>
      </c>
      <c r="AC54" s="4">
        <f>IF($AD$5=0,0,IF(AND($AD$5-AC$6&gt;='Справочные данные'!$X54,$AD$5-AC$6&lt;='Справочные данные'!$Y54),1,0))</f>
        <v>0</v>
      </c>
      <c r="AD54" s="4">
        <f>IF($AD$5=0,0,IF(AND($AD$5&gt;='Справочные данные'!$X54,$AD$5&lt;='Справочные данные'!$Y54),1,0))</f>
        <v>0</v>
      </c>
      <c r="AE54" s="5">
        <f>IF($AD$5=0,0,IF(AND($AD$5+AE$6&gt;='Справочные данные'!$X54,$AD$5+AE$6&lt;='Справочные данные'!$Y54),1,0))</f>
        <v>0</v>
      </c>
      <c r="AF54" s="4">
        <f>IF($AG$5=0,0,IF(AND($AG$5-AF$6&gt;='Справочные данные'!$AF54,$AG$5-AF$6&lt;='Справочные данные'!$AG54),1,0))</f>
        <v>0</v>
      </c>
      <c r="AG54" s="4">
        <f>IF($AG$5=0,0,IF(AND($AG$5&gt;='Справочные данные'!$AF54,$AG$5&lt;='Справочные данные'!$AG54),1,0))</f>
        <v>0</v>
      </c>
      <c r="AH54" s="5">
        <f>IF($AG$5=0,0,IF(AND($AG$5+AH$6&gt;='Справочные данные'!$AF54,$AG$5+AH$6&lt;='Справочные данные'!$AG54),1,0))</f>
        <v>0</v>
      </c>
      <c r="AI54" s="4">
        <f>IF($AJ$5=0,0,IF(AND($AJ$5-AI$6&gt;='Справочные данные'!$AH54,$AJ$5-AI$6&lt;='Справочные данные'!$AI54),1,0))</f>
        <v>0</v>
      </c>
      <c r="AJ54" s="4">
        <f>IF($AJ$5=0,0,IF(AND($AJ$5&gt;='Справочные данные'!$AH54,$AJ$5&lt;='Справочные данные'!$AI54),1,0))</f>
        <v>0</v>
      </c>
      <c r="AK54" s="5">
        <f>IF($AJ$5=0,0,IF(AND($AJ$5+AK$6&gt;='Справочные данные'!$AH54,$AJ$5+AK$6&lt;='Справочные данные'!$AI54),1,0))</f>
        <v>0</v>
      </c>
      <c r="AL54">
        <f t="shared" si="0"/>
        <v>8</v>
      </c>
      <c r="AM54" t="str">
        <f t="shared" si="1"/>
        <v>-</v>
      </c>
      <c r="AN54" s="21" t="s">
        <v>66</v>
      </c>
    </row>
    <row r="55" spans="1:40" x14ac:dyDescent="0.25">
      <c r="A55" s="21" t="s">
        <v>67</v>
      </c>
      <c r="B55" s="17">
        <f>IF($C$5=0,0,IF(AND($C$5-$B$6&gt;='Справочные данные'!B55,$C$5-$B$6&lt;='Справочные данные'!C55),1,0))</f>
        <v>0</v>
      </c>
      <c r="C55" s="3">
        <f>IF($C$5=0,0,IF(AND($C$5&gt;='Справочные данные'!B55,'Справочные данные'!$B$2&lt;='Справочные данные'!C55),1,0))</f>
        <v>0</v>
      </c>
      <c r="D55" s="3">
        <f>IF($C$5=0,0,IF(AND($C$5+$D$6&gt;='Справочные данные'!B55,$C$5+$D$6&lt;='Справочные данные'!C55),1,0))</f>
        <v>0</v>
      </c>
      <c r="E55" s="4">
        <f>IF($F$5=0,0,IF(AND($F$5-$E$6&gt;='Справочные данные'!D55,$F$5-$E$6&lt;='Справочные данные'!E55),1,0))</f>
        <v>1</v>
      </c>
      <c r="F55" s="4">
        <f>IF($F$5=0,0,IF(AND($F$5&gt;='Справочные данные'!$D55,$F$5&lt;='Справочные данные'!E55),1,0))</f>
        <v>1</v>
      </c>
      <c r="G55" s="5">
        <f>IF($F$5=0,0,IF(AND($F$5+$G$6&gt;='Справочные данные'!D55,$F$5+$G$6&lt;='Справочные данные'!E55),1,0))</f>
        <v>1</v>
      </c>
      <c r="H55" s="4">
        <f>IF($I$5=0,0,IF(AND($I$5-$H$6&gt;='Справочные данные'!$F55,$I$5-$H$6&lt;='Справочные данные'!$G55),1,0))</f>
        <v>0</v>
      </c>
      <c r="I55" s="4">
        <f>IF($I$5=0,0,IF(AND($I$5&gt;='Справочные данные'!$F55,$I$5&lt;='Справочные данные'!$G55),1,0))</f>
        <v>0</v>
      </c>
      <c r="J55" s="5">
        <f>IF($I$5=0,0,IF(AND($I$5+$J$6&gt;='Справочные данные'!F55,$I$5+$J$6&lt;='Справочные данные'!G55),1,0))</f>
        <v>0</v>
      </c>
      <c r="K55" s="4">
        <f>IF($L$5=0,0,IF(AND($L$5-$K$6&gt;='Справочные данные'!$L55,$L$5-$K$6&lt;='Справочные данные'!$M55),1,0))</f>
        <v>1</v>
      </c>
      <c r="L55" s="4">
        <f>IF($L$5=0,0,IF(AND($L$5&gt;='Справочные данные'!$L55,$L$5&lt;='Справочные данные'!$M55),1,0))</f>
        <v>1</v>
      </c>
      <c r="M55" s="5">
        <f>IF($L$5=0,0,IF(AND($L$5+$M$6&gt;='Справочные данные'!L55,$L$5+$M$6&lt;='Справочные данные'!M55),1,0))</f>
        <v>1</v>
      </c>
      <c r="N55" s="4">
        <f>IF($O$5=0,0,IF(AND($O$5-N$6&gt;='Справочные данные'!$N55,$O$5-N$6&lt;='Справочные данные'!$O55),1,0))</f>
        <v>0</v>
      </c>
      <c r="O55" s="4">
        <f>IF($O$5=0,0,IF(AND($O$5&gt;='Справочные данные'!$N55,$O$5&lt;='Справочные данные'!$O55),1,0))</f>
        <v>1</v>
      </c>
      <c r="P55" s="5">
        <f>IF($O$5=0,0,IF(AND($O$5+P$6&gt;='Справочные данные'!$N55,$O$5+P$6&lt;='Справочные данные'!$O55),1,0))</f>
        <v>1</v>
      </c>
      <c r="Q55" s="4">
        <f>IF($R$5=0,0,IF(AND($R$5-Q$6&gt;='Справочные данные'!$P55,$R$5-Q$6&lt;='Справочные данные'!$Q55),1,0))</f>
        <v>0</v>
      </c>
      <c r="R55" s="4">
        <f>IF($R$5=0,0,IF(AND($R$5&gt;='Справочные данные'!$P55,$R$5&lt;='Справочные данные'!$Q55),1,0))</f>
        <v>0</v>
      </c>
      <c r="S55" s="5">
        <f>IF($R$5=0,0,IF(AND($R$5+S$6&gt;='Справочные данные'!$P55,$R$5+S$6&lt;='Справочные данные'!$Q55),1,0))</f>
        <v>0</v>
      </c>
      <c r="T55" s="4">
        <f>IF($U$5=0,0,IF(AND($U$5-T$6&gt;='Справочные данные'!$R55,$U$5-T$6&lt;='Справочные данные'!$S55),1,0))</f>
        <v>0</v>
      </c>
      <c r="U55" s="4">
        <f>IF($U$5=0,0,IF(AND($U$5&gt;='Справочные данные'!$R55,$U$5&lt;='Справочные данные'!$S55),1,0))</f>
        <v>0</v>
      </c>
      <c r="V55" s="5">
        <f>IF($U$5=0,0,IF(AND($U$5+V$6&gt;='Справочные данные'!$R55,$U$5+V$6&lt;='Справочные данные'!$S55),1,0))</f>
        <v>0</v>
      </c>
      <c r="W55" s="4">
        <f>IF($X$5=0,0,IF(AND($X$5-W$6&gt;='Справочные данные'!$T55,$X$5-W$6&lt;='Справочные данные'!$U55),1,0))</f>
        <v>0</v>
      </c>
      <c r="X55" s="4">
        <f>IF($X$5=0,0,IF(AND($X$5&gt;='Справочные данные'!$T55,$X$5&lt;='Справочные данные'!$U55),1,0))</f>
        <v>0</v>
      </c>
      <c r="Y55" s="5">
        <f>IF($X$5=0,0,IF(AND($X$5+Y$6&gt;='Справочные данные'!$T55,$X$5+Y$6&lt;='Справочные данные'!$U55),1,0))</f>
        <v>0</v>
      </c>
      <c r="Z55" s="4">
        <f>IF($AA$5=0,0,IF(AND($AA$5-Z$6&gt;='Справочные данные'!$V55,$AA$5-Z$6&lt;='Справочные данные'!$W55),1,0))</f>
        <v>0</v>
      </c>
      <c r="AA55" s="4">
        <f>IF($AA$5=0,0,IF(AND($AA$5&gt;='Справочные данные'!$V55,$AA$5&lt;='Справочные данные'!$W55),1,0))</f>
        <v>0</v>
      </c>
      <c r="AB55" s="5">
        <f>IF($AA$5=0,0,IF(AND($AA$5+AB$6&gt;='Справочные данные'!$V55,$AA$5+AB$6&lt;='Справочные данные'!$W55),1,0))</f>
        <v>0</v>
      </c>
      <c r="AC55" s="4">
        <f>IF($AD$5=0,0,IF(AND($AD$5-AC$6&gt;='Справочные данные'!$X55,$AD$5-AC$6&lt;='Справочные данные'!$Y55),1,0))</f>
        <v>0</v>
      </c>
      <c r="AD55" s="4">
        <f>IF($AD$5=0,0,IF(AND($AD$5&gt;='Справочные данные'!$X55,$AD$5&lt;='Справочные данные'!$Y55),1,0))</f>
        <v>0</v>
      </c>
      <c r="AE55" s="5">
        <f>IF($AD$5=0,0,IF(AND($AD$5+AE$6&gt;='Справочные данные'!$X55,$AD$5+AE$6&lt;='Справочные данные'!$Y55),1,0))</f>
        <v>0</v>
      </c>
      <c r="AF55" s="4">
        <f>IF($AG$5=0,0,IF(AND($AG$5-AF$6&gt;='Справочные данные'!$AF55,$AG$5-AF$6&lt;='Справочные данные'!$AG55),1,0))</f>
        <v>0</v>
      </c>
      <c r="AG55" s="4">
        <f>IF($AG$5=0,0,IF(AND($AG$5&gt;='Справочные данные'!$AF55,$AG$5&lt;='Справочные данные'!$AG55),1,0))</f>
        <v>0</v>
      </c>
      <c r="AH55" s="5">
        <f>IF($AG$5=0,0,IF(AND($AG$5+AH$6&gt;='Справочные данные'!$AF55,$AG$5+AH$6&lt;='Справочные данные'!$AG55),1,0))</f>
        <v>0</v>
      </c>
      <c r="AI55" s="4">
        <f>IF($AJ$5=0,0,IF(AND($AJ$5-AI$6&gt;='Справочные данные'!$AH55,$AJ$5-AI$6&lt;='Справочные данные'!$AI55),1,0))</f>
        <v>0</v>
      </c>
      <c r="AJ55" s="4">
        <f>IF($AJ$5=0,0,IF(AND($AJ$5&gt;='Справочные данные'!$AH55,$AJ$5&lt;='Справочные данные'!$AI55),1,0))</f>
        <v>0</v>
      </c>
      <c r="AK55" s="5">
        <f>IF($AJ$5=0,0,IF(AND($AJ$5+AK$6&gt;='Справочные данные'!$AH55,$AJ$5+AK$6&lt;='Справочные данные'!$AI55),1,0))</f>
        <v>0</v>
      </c>
      <c r="AL55">
        <f t="shared" si="0"/>
        <v>8</v>
      </c>
      <c r="AM55" t="str">
        <f t="shared" si="1"/>
        <v>-</v>
      </c>
      <c r="AN55" s="21" t="s">
        <v>67</v>
      </c>
    </row>
    <row r="56" spans="1:40" x14ac:dyDescent="0.25">
      <c r="A56" s="21" t="s">
        <v>68</v>
      </c>
      <c r="B56" s="17">
        <f>IF($C$5=0,0,IF(AND($C$5-$B$6&gt;='Справочные данные'!B56,$C$5-$B$6&lt;='Справочные данные'!C56),1,0))</f>
        <v>0</v>
      </c>
      <c r="C56" s="3">
        <f>IF($C$5=0,0,IF(AND($C$5&gt;='Справочные данные'!B56,'Справочные данные'!$B$2&lt;='Справочные данные'!C56),1,0))</f>
        <v>0</v>
      </c>
      <c r="D56" s="3">
        <f>IF($C$5=0,0,IF(AND($C$5+$D$6&gt;='Справочные данные'!B56,$C$5+$D$6&lt;='Справочные данные'!C56),1,0))</f>
        <v>0</v>
      </c>
      <c r="E56" s="4">
        <f>IF($F$5=0,0,IF(AND($F$5-$E$6&gt;='Справочные данные'!D56,$F$5-$E$6&lt;='Справочные данные'!E56),1,0))</f>
        <v>1</v>
      </c>
      <c r="F56" s="4">
        <f>IF($F$5=0,0,IF(AND($F$5&gt;='Справочные данные'!$D56,$F$5&lt;='Справочные данные'!E56),1,0))</f>
        <v>1</v>
      </c>
      <c r="G56" s="5">
        <f>IF($F$5=0,0,IF(AND($F$5+$G$6&gt;='Справочные данные'!D56,$F$5+$G$6&lt;='Справочные данные'!E56),1,0))</f>
        <v>1</v>
      </c>
      <c r="H56" s="4">
        <f>IF($I$5=0,0,IF(AND($I$5-$H$6&gt;='Справочные данные'!$F56,$I$5-$H$6&lt;='Справочные данные'!$G56),1,0))</f>
        <v>1</v>
      </c>
      <c r="I56" s="4">
        <f>IF($I$5=0,0,IF(AND($I$5&gt;='Справочные данные'!$F56,$I$5&lt;='Справочные данные'!$G56),1,0))</f>
        <v>1</v>
      </c>
      <c r="J56" s="5">
        <f>IF($I$5=0,0,IF(AND($I$5+$J$6&gt;='Справочные данные'!F56,$I$5+$J$6&lt;='Справочные данные'!G56),1,0))</f>
        <v>1</v>
      </c>
      <c r="K56" s="4">
        <f>IF($L$5=0,0,IF(AND($L$5-$K$6&gt;='Справочные данные'!$L56,$L$5-$K$6&lt;='Справочные данные'!$M56),1,0))</f>
        <v>1</v>
      </c>
      <c r="L56" s="4">
        <f>IF($L$5=0,0,IF(AND($L$5&gt;='Справочные данные'!$L56,$L$5&lt;='Справочные данные'!$M56),1,0))</f>
        <v>1</v>
      </c>
      <c r="M56" s="5">
        <f>IF($L$5=0,0,IF(AND($L$5+$M$6&gt;='Справочные данные'!L56,$L$5+$M$6&lt;='Справочные данные'!M56),1,0))</f>
        <v>1</v>
      </c>
      <c r="N56" s="4">
        <f>IF($O$5=0,0,IF(AND($O$5-N$6&gt;='Справочные данные'!$N56,$O$5-N$6&lt;='Справочные данные'!$O56),1,0))</f>
        <v>0</v>
      </c>
      <c r="O56" s="4">
        <f>IF($O$5=0,0,IF(AND($O$5&gt;='Справочные данные'!$N56,$O$5&lt;='Справочные данные'!$O56),1,0))</f>
        <v>1</v>
      </c>
      <c r="P56" s="5">
        <f>IF($O$5=0,0,IF(AND($O$5+P$6&gt;='Справочные данные'!$N56,$O$5+P$6&lt;='Справочные данные'!$O56),1,0))</f>
        <v>1</v>
      </c>
      <c r="Q56" s="4">
        <f>IF($R$5=0,0,IF(AND($R$5-Q$6&gt;='Справочные данные'!$P56,$R$5-Q$6&lt;='Справочные данные'!$Q56),1,0))</f>
        <v>0</v>
      </c>
      <c r="R56" s="4">
        <f>IF($R$5=0,0,IF(AND($R$5&gt;='Справочные данные'!$P56,$R$5&lt;='Справочные данные'!$Q56),1,0))</f>
        <v>0</v>
      </c>
      <c r="S56" s="5">
        <f>IF($R$5=0,0,IF(AND($R$5+S$6&gt;='Справочные данные'!$P56,$R$5+S$6&lt;='Справочные данные'!$Q56),1,0))</f>
        <v>0</v>
      </c>
      <c r="T56" s="4">
        <f>IF($U$5=0,0,IF(AND($U$5-T$6&gt;='Справочные данные'!$R56,$U$5-T$6&lt;='Справочные данные'!$S56),1,0))</f>
        <v>0</v>
      </c>
      <c r="U56" s="4">
        <f>IF($U$5=0,0,IF(AND($U$5&gt;='Справочные данные'!$R56,$U$5&lt;='Справочные данные'!$S56),1,0))</f>
        <v>0</v>
      </c>
      <c r="V56" s="5">
        <f>IF($U$5=0,0,IF(AND($U$5+V$6&gt;='Справочные данные'!$R56,$U$5+V$6&lt;='Справочные данные'!$S56),1,0))</f>
        <v>0</v>
      </c>
      <c r="W56" s="4">
        <f>IF($X$5=0,0,IF(AND($X$5-W$6&gt;='Справочные данные'!$T56,$X$5-W$6&lt;='Справочные данные'!$U56),1,0))</f>
        <v>0</v>
      </c>
      <c r="X56" s="4">
        <f>IF($X$5=0,0,IF(AND($X$5&gt;='Справочные данные'!$T56,$X$5&lt;='Справочные данные'!$U56),1,0))</f>
        <v>0</v>
      </c>
      <c r="Y56" s="5">
        <f>IF($X$5=0,0,IF(AND($X$5+Y$6&gt;='Справочные данные'!$T56,$X$5+Y$6&lt;='Справочные данные'!$U56),1,0))</f>
        <v>0</v>
      </c>
      <c r="Z56" s="4">
        <f>IF($AA$5=0,0,IF(AND($AA$5-Z$6&gt;='Справочные данные'!$V56,$AA$5-Z$6&lt;='Справочные данные'!$W56),1,0))</f>
        <v>0</v>
      </c>
      <c r="AA56" s="4">
        <f>IF($AA$5=0,0,IF(AND($AA$5&gt;='Справочные данные'!$V56,$AA$5&lt;='Справочные данные'!$W56),1,0))</f>
        <v>0</v>
      </c>
      <c r="AB56" s="5">
        <f>IF($AA$5=0,0,IF(AND($AA$5+AB$6&gt;='Справочные данные'!$V56,$AA$5+AB$6&lt;='Справочные данные'!$W56),1,0))</f>
        <v>0</v>
      </c>
      <c r="AC56" s="4">
        <f>IF($AD$5=0,0,IF(AND($AD$5-AC$6&gt;='Справочные данные'!$X56,$AD$5-AC$6&lt;='Справочные данные'!$Y56),1,0))</f>
        <v>0</v>
      </c>
      <c r="AD56" s="4">
        <f>IF($AD$5=0,0,IF(AND($AD$5&gt;='Справочные данные'!$X56,$AD$5&lt;='Справочные данные'!$Y56),1,0))</f>
        <v>0</v>
      </c>
      <c r="AE56" s="5">
        <f>IF($AD$5=0,0,IF(AND($AD$5+AE$6&gt;='Справочные данные'!$X56,$AD$5+AE$6&lt;='Справочные данные'!$Y56),1,0))</f>
        <v>0</v>
      </c>
      <c r="AF56" s="4">
        <f>IF($AG$5=0,0,IF(AND($AG$5-AF$6&gt;='Справочные данные'!$AF56,$AG$5-AF$6&lt;='Справочные данные'!$AG56),1,0))</f>
        <v>0</v>
      </c>
      <c r="AG56" s="4">
        <f>IF($AG$5=0,0,IF(AND($AG$5&gt;='Справочные данные'!$AF56,$AG$5&lt;='Справочные данные'!$AG56),1,0))</f>
        <v>0</v>
      </c>
      <c r="AH56" s="5">
        <f>IF($AG$5=0,0,IF(AND($AG$5+AH$6&gt;='Справочные данные'!$AF56,$AG$5+AH$6&lt;='Справочные данные'!$AG56),1,0))</f>
        <v>0</v>
      </c>
      <c r="AI56" s="4">
        <f>IF($AJ$5=0,0,IF(AND($AJ$5-AI$6&gt;='Справочные данные'!$AH56,$AJ$5-AI$6&lt;='Справочные данные'!$AI56),1,0))</f>
        <v>0</v>
      </c>
      <c r="AJ56" s="4">
        <f>IF($AJ$5=0,0,IF(AND($AJ$5&gt;='Справочные данные'!$AH56,$AJ$5&lt;='Справочные данные'!$AI56),1,0))</f>
        <v>0</v>
      </c>
      <c r="AK56" s="5">
        <f>IF($AJ$5=0,0,IF(AND($AJ$5+AK$6&gt;='Справочные данные'!$AH56,$AJ$5+AK$6&lt;='Справочные данные'!$AI56),1,0))</f>
        <v>0</v>
      </c>
      <c r="AL56">
        <f t="shared" si="0"/>
        <v>11</v>
      </c>
      <c r="AM56" t="str">
        <f t="shared" si="1"/>
        <v>Внимание</v>
      </c>
      <c r="AN56" s="21" t="s">
        <v>68</v>
      </c>
    </row>
    <row r="57" spans="1:40" x14ac:dyDescent="0.25">
      <c r="A57" s="21" t="s">
        <v>69</v>
      </c>
      <c r="B57" s="17">
        <f>IF($C$5=0,0,IF(AND($C$5-$B$6&gt;='Справочные данные'!B57,$C$5-$B$6&lt;='Справочные данные'!C57),1,0))</f>
        <v>0</v>
      </c>
      <c r="C57" s="3">
        <f>IF($C$5=0,0,IF(AND($C$5&gt;='Справочные данные'!B57,'Справочные данные'!$B$2&lt;='Справочные данные'!C57),1,0))</f>
        <v>0</v>
      </c>
      <c r="D57" s="3">
        <f>IF($C$5=0,0,IF(AND($C$5+$D$6&gt;='Справочные данные'!B57,$C$5+$D$6&lt;='Справочные данные'!C57),1,0))</f>
        <v>0</v>
      </c>
      <c r="E57" s="4">
        <f>IF($F$5=0,0,IF(AND($F$5-$E$6&gt;='Справочные данные'!D57,$F$5-$E$6&lt;='Справочные данные'!E57),1,0))</f>
        <v>1</v>
      </c>
      <c r="F57" s="4">
        <f>IF($F$5=0,0,IF(AND($F$5&gt;='Справочные данные'!$D57,$F$5&lt;='Справочные данные'!E57),1,0))</f>
        <v>1</v>
      </c>
      <c r="G57" s="5">
        <f>IF($F$5=0,0,IF(AND($F$5+$G$6&gt;='Справочные данные'!D57,$F$5+$G$6&lt;='Справочные данные'!E57),1,0))</f>
        <v>1</v>
      </c>
      <c r="H57" s="4">
        <f>IF($I$5=0,0,IF(AND($I$5-$H$6&gt;='Справочные данные'!$F57,$I$5-$H$6&lt;='Справочные данные'!$G57),1,0))</f>
        <v>0</v>
      </c>
      <c r="I57" s="4">
        <f>IF($I$5=0,0,IF(AND($I$5&gt;='Справочные данные'!$F57,$I$5&lt;='Справочные данные'!$G57),1,0))</f>
        <v>0</v>
      </c>
      <c r="J57" s="5">
        <f>IF($I$5=0,0,IF(AND($I$5+$J$6&gt;='Справочные данные'!F57,$I$5+$J$6&lt;='Справочные данные'!G57),1,0))</f>
        <v>0</v>
      </c>
      <c r="K57" s="4">
        <f>IF($L$5=0,0,IF(AND($L$5-$K$6&gt;='Справочные данные'!$L57,$L$5-$K$6&lt;='Справочные данные'!$M57),1,0))</f>
        <v>1</v>
      </c>
      <c r="L57" s="4">
        <f>IF($L$5=0,0,IF(AND($L$5&gt;='Справочные данные'!$L57,$L$5&lt;='Справочные данные'!$M57),1,0))</f>
        <v>1</v>
      </c>
      <c r="M57" s="5">
        <f>IF($L$5=0,0,IF(AND($L$5+$M$6&gt;='Справочные данные'!L57,$L$5+$M$6&lt;='Справочные данные'!M57),1,0))</f>
        <v>1</v>
      </c>
      <c r="N57" s="4">
        <f>IF($O$5=0,0,IF(AND($O$5-N$6&gt;='Справочные данные'!$N57,$O$5-N$6&lt;='Справочные данные'!$O57),1,0))</f>
        <v>0</v>
      </c>
      <c r="O57" s="4">
        <f>IF($O$5=0,0,IF(AND($O$5&gt;='Справочные данные'!$N57,$O$5&lt;='Справочные данные'!$O57),1,0))</f>
        <v>1</v>
      </c>
      <c r="P57" s="5">
        <f>IF($O$5=0,0,IF(AND($O$5+P$6&gt;='Справочные данные'!$N57,$O$5+P$6&lt;='Справочные данные'!$O57),1,0))</f>
        <v>1</v>
      </c>
      <c r="Q57" s="4">
        <f>IF($R$5=0,0,IF(AND($R$5-Q$6&gt;='Справочные данные'!$P57,$R$5-Q$6&lt;='Справочные данные'!$Q57),1,0))</f>
        <v>0</v>
      </c>
      <c r="R57" s="4">
        <f>IF($R$5=0,0,IF(AND($R$5&gt;='Справочные данные'!$P57,$R$5&lt;='Справочные данные'!$Q57),1,0))</f>
        <v>0</v>
      </c>
      <c r="S57" s="5">
        <f>IF($R$5=0,0,IF(AND($R$5+S$6&gt;='Справочные данные'!$P57,$R$5+S$6&lt;='Справочные данные'!$Q57),1,0))</f>
        <v>0</v>
      </c>
      <c r="T57" s="4">
        <f>IF($U$5=0,0,IF(AND($U$5-T$6&gt;='Справочные данные'!$R57,$U$5-T$6&lt;='Справочные данные'!$S57),1,0))</f>
        <v>0</v>
      </c>
      <c r="U57" s="4">
        <f>IF($U$5=0,0,IF(AND($U$5&gt;='Справочные данные'!$R57,$U$5&lt;='Справочные данные'!$S57),1,0))</f>
        <v>0</v>
      </c>
      <c r="V57" s="5">
        <f>IF($U$5=0,0,IF(AND($U$5+V$6&gt;='Справочные данные'!$R57,$U$5+V$6&lt;='Справочные данные'!$S57),1,0))</f>
        <v>0</v>
      </c>
      <c r="W57" s="4">
        <f>IF($X$5=0,0,IF(AND($X$5-W$6&gt;='Справочные данные'!$T57,$X$5-W$6&lt;='Справочные данные'!$U57),1,0))</f>
        <v>0</v>
      </c>
      <c r="X57" s="4">
        <f>IF($X$5=0,0,IF(AND($X$5&gt;='Справочные данные'!$T57,$X$5&lt;='Справочные данные'!$U57),1,0))</f>
        <v>0</v>
      </c>
      <c r="Y57" s="5">
        <f>IF($X$5=0,0,IF(AND($X$5+Y$6&gt;='Справочные данные'!$T57,$X$5+Y$6&lt;='Справочные данные'!$U57),1,0))</f>
        <v>0</v>
      </c>
      <c r="Z57" s="4">
        <f>IF($AA$5=0,0,IF(AND($AA$5-Z$6&gt;='Справочные данные'!$V57,$AA$5-Z$6&lt;='Справочные данные'!$W57),1,0))</f>
        <v>0</v>
      </c>
      <c r="AA57" s="4">
        <f>IF($AA$5=0,0,IF(AND($AA$5&gt;='Справочные данные'!$V57,$AA$5&lt;='Справочные данные'!$W57),1,0))</f>
        <v>0</v>
      </c>
      <c r="AB57" s="5">
        <f>IF($AA$5=0,0,IF(AND($AA$5+AB$6&gt;='Справочные данные'!$V57,$AA$5+AB$6&lt;='Справочные данные'!$W57),1,0))</f>
        <v>0</v>
      </c>
      <c r="AC57" s="4">
        <f>IF($AD$5=0,0,IF(AND($AD$5-AC$6&gt;='Справочные данные'!$X57,$AD$5-AC$6&lt;='Справочные данные'!$Y57),1,0))</f>
        <v>0</v>
      </c>
      <c r="AD57" s="4">
        <f>IF($AD$5=0,0,IF(AND($AD$5&gt;='Справочные данные'!$X57,$AD$5&lt;='Справочные данные'!$Y57),1,0))</f>
        <v>0</v>
      </c>
      <c r="AE57" s="5">
        <f>IF($AD$5=0,0,IF(AND($AD$5+AE$6&gt;='Справочные данные'!$X57,$AD$5+AE$6&lt;='Справочные данные'!$Y57),1,0))</f>
        <v>0</v>
      </c>
      <c r="AF57" s="4">
        <f>IF($AG$5=0,0,IF(AND($AG$5-AF$6&gt;='Справочные данные'!$AF57,$AG$5-AF$6&lt;='Справочные данные'!$AG57),1,0))</f>
        <v>0</v>
      </c>
      <c r="AG57" s="4">
        <f>IF($AG$5=0,0,IF(AND($AG$5&gt;='Справочные данные'!$AF57,$AG$5&lt;='Справочные данные'!$AG57),1,0))</f>
        <v>0</v>
      </c>
      <c r="AH57" s="5">
        <f>IF($AG$5=0,0,IF(AND($AG$5+AH$6&gt;='Справочные данные'!$AF57,$AG$5+AH$6&lt;='Справочные данные'!$AG57),1,0))</f>
        <v>0</v>
      </c>
      <c r="AI57" s="4">
        <f>IF($AJ$5=0,0,IF(AND($AJ$5-AI$6&gt;='Справочные данные'!$AH57,$AJ$5-AI$6&lt;='Справочные данные'!$AI57),1,0))</f>
        <v>0</v>
      </c>
      <c r="AJ57" s="4">
        <f>IF($AJ$5=0,0,IF(AND($AJ$5&gt;='Справочные данные'!$AH57,$AJ$5&lt;='Справочные данные'!$AI57),1,0))</f>
        <v>0</v>
      </c>
      <c r="AK57" s="5">
        <f>IF($AJ$5=0,0,IF(AND($AJ$5+AK$6&gt;='Справочные данные'!$AH57,$AJ$5+AK$6&lt;='Справочные данные'!$AI57),1,0))</f>
        <v>0</v>
      </c>
      <c r="AL57">
        <f t="shared" si="0"/>
        <v>8</v>
      </c>
      <c r="AM57" t="str">
        <f t="shared" si="1"/>
        <v>-</v>
      </c>
      <c r="AN57" s="21" t="s">
        <v>69</v>
      </c>
    </row>
    <row r="58" spans="1:40" x14ac:dyDescent="0.25">
      <c r="A58" s="21" t="s">
        <v>70</v>
      </c>
      <c r="B58" s="17">
        <f>IF($C$5=0,0,IF(AND($C$5-$B$6&gt;='Справочные данные'!B58,$C$5-$B$6&lt;='Справочные данные'!C58),1,0))</f>
        <v>0</v>
      </c>
      <c r="C58" s="3">
        <f>IF($C$5=0,0,IF(AND($C$5&gt;='Справочные данные'!B58,'Справочные данные'!$B$2&lt;='Справочные данные'!C58),1,0))</f>
        <v>0</v>
      </c>
      <c r="D58" s="3">
        <f>IF($C$5=0,0,IF(AND($C$5+$D$6&gt;='Справочные данные'!B58,$C$5+$D$6&lt;='Справочные данные'!C58),1,0))</f>
        <v>0</v>
      </c>
      <c r="E58" s="4">
        <f>IF($F$5=0,0,IF(AND($F$5-$E$6&gt;='Справочные данные'!D58,$F$5-$E$6&lt;='Справочные данные'!E58),1,0))</f>
        <v>1</v>
      </c>
      <c r="F58" s="4">
        <f>IF($F$5=0,0,IF(AND($F$5&gt;='Справочные данные'!$D58,$F$5&lt;='Справочные данные'!E58),1,0))</f>
        <v>1</v>
      </c>
      <c r="G58" s="5">
        <f>IF($F$5=0,0,IF(AND($F$5+$G$6&gt;='Справочные данные'!D58,$F$5+$G$6&lt;='Справочные данные'!E58),1,0))</f>
        <v>1</v>
      </c>
      <c r="H58" s="4">
        <f>IF($I$5=0,0,IF(AND($I$5-$H$6&gt;='Справочные данные'!$F58,$I$5-$H$6&lt;='Справочные данные'!$G58),1,0))</f>
        <v>1</v>
      </c>
      <c r="I58" s="4">
        <f>IF($I$5=0,0,IF(AND($I$5&gt;='Справочные данные'!$F58,$I$5&lt;='Справочные данные'!$G58),1,0))</f>
        <v>1</v>
      </c>
      <c r="J58" s="5">
        <f>IF($I$5=0,0,IF(AND($I$5+$J$6&gt;='Справочные данные'!F58,$I$5+$J$6&lt;='Справочные данные'!G58),1,0))</f>
        <v>1</v>
      </c>
      <c r="K58" s="4">
        <f>IF($L$5=0,0,IF(AND($L$5-$K$6&gt;='Справочные данные'!$L58,$L$5-$K$6&lt;='Справочные данные'!$M58),1,0))</f>
        <v>1</v>
      </c>
      <c r="L58" s="4">
        <f>IF($L$5=0,0,IF(AND($L$5&gt;='Справочные данные'!$L58,$L$5&lt;='Справочные данные'!$M58),1,0))</f>
        <v>1</v>
      </c>
      <c r="M58" s="5">
        <f>IF($L$5=0,0,IF(AND($L$5+$M$6&gt;='Справочные данные'!L58,$L$5+$M$6&lt;='Справочные данные'!M58),1,0))</f>
        <v>1</v>
      </c>
      <c r="N58" s="4">
        <f>IF($O$5=0,0,IF(AND($O$5-N$6&gt;='Справочные данные'!$N58,$O$5-N$6&lt;='Справочные данные'!$O58),1,0))</f>
        <v>0</v>
      </c>
      <c r="O58" s="4">
        <f>IF($O$5=0,0,IF(AND($O$5&gt;='Справочные данные'!$N58,$O$5&lt;='Справочные данные'!$O58),1,0))</f>
        <v>1</v>
      </c>
      <c r="P58" s="5">
        <f>IF($O$5=0,0,IF(AND($O$5+P$6&gt;='Справочные данные'!$N58,$O$5+P$6&lt;='Справочные данные'!$O58),1,0))</f>
        <v>1</v>
      </c>
      <c r="Q58" s="4">
        <f>IF($R$5=0,0,IF(AND($R$5-Q$6&gt;='Справочные данные'!$P58,$R$5-Q$6&lt;='Справочные данные'!$Q58),1,0))</f>
        <v>0</v>
      </c>
      <c r="R58" s="4">
        <f>IF($R$5=0,0,IF(AND($R$5&gt;='Справочные данные'!$P58,$R$5&lt;='Справочные данные'!$Q58),1,0))</f>
        <v>0</v>
      </c>
      <c r="S58" s="5">
        <f>IF($R$5=0,0,IF(AND($R$5+S$6&gt;='Справочные данные'!$P58,$R$5+S$6&lt;='Справочные данные'!$Q58),1,0))</f>
        <v>0</v>
      </c>
      <c r="T58" s="4">
        <f>IF($U$5=0,0,IF(AND($U$5-T$6&gt;='Справочные данные'!$R58,$U$5-T$6&lt;='Справочные данные'!$S58),1,0))</f>
        <v>0</v>
      </c>
      <c r="U58" s="4">
        <f>IF($U$5=0,0,IF(AND($U$5&gt;='Справочные данные'!$R58,$U$5&lt;='Справочные данные'!$S58),1,0))</f>
        <v>0</v>
      </c>
      <c r="V58" s="5">
        <f>IF($U$5=0,0,IF(AND($U$5+V$6&gt;='Справочные данные'!$R58,$U$5+V$6&lt;='Справочные данные'!$S58),1,0))</f>
        <v>0</v>
      </c>
      <c r="W58" s="4">
        <f>IF($X$5=0,0,IF(AND($X$5-W$6&gt;='Справочные данные'!$T58,$X$5-W$6&lt;='Справочные данные'!$U58),1,0))</f>
        <v>0</v>
      </c>
      <c r="X58" s="4">
        <f>IF($X$5=0,0,IF(AND($X$5&gt;='Справочные данные'!$T58,$X$5&lt;='Справочные данные'!$U58),1,0))</f>
        <v>0</v>
      </c>
      <c r="Y58" s="5">
        <f>IF($X$5=0,0,IF(AND($X$5+Y$6&gt;='Справочные данные'!$T58,$X$5+Y$6&lt;='Справочные данные'!$U58),1,0))</f>
        <v>0</v>
      </c>
      <c r="Z58" s="4">
        <f>IF($AA$5=0,0,IF(AND($AA$5-Z$6&gt;='Справочные данные'!$V58,$AA$5-Z$6&lt;='Справочные данные'!$W58),1,0))</f>
        <v>0</v>
      </c>
      <c r="AA58" s="4">
        <f>IF($AA$5=0,0,IF(AND($AA$5&gt;='Справочные данные'!$V58,$AA$5&lt;='Справочные данные'!$W58),1,0))</f>
        <v>0</v>
      </c>
      <c r="AB58" s="5">
        <f>IF($AA$5=0,0,IF(AND($AA$5+AB$6&gt;='Справочные данные'!$V58,$AA$5+AB$6&lt;='Справочные данные'!$W58),1,0))</f>
        <v>0</v>
      </c>
      <c r="AC58" s="4">
        <f>IF($AD$5=0,0,IF(AND($AD$5-AC$6&gt;='Справочные данные'!$X58,$AD$5-AC$6&lt;='Справочные данные'!$Y58),1,0))</f>
        <v>0</v>
      </c>
      <c r="AD58" s="4">
        <f>IF($AD$5=0,0,IF(AND($AD$5&gt;='Справочные данные'!$X58,$AD$5&lt;='Справочные данные'!$Y58),1,0))</f>
        <v>0</v>
      </c>
      <c r="AE58" s="5">
        <f>IF($AD$5=0,0,IF(AND($AD$5+AE$6&gt;='Справочные данные'!$X58,$AD$5+AE$6&lt;='Справочные данные'!$Y58),1,0))</f>
        <v>0</v>
      </c>
      <c r="AF58" s="4">
        <f>IF($AG$5=0,0,IF(AND($AG$5-AF$6&gt;='Справочные данные'!$AF58,$AG$5-AF$6&lt;='Справочные данные'!$AG58),1,0))</f>
        <v>0</v>
      </c>
      <c r="AG58" s="4">
        <f>IF($AG$5=0,0,IF(AND($AG$5&gt;='Справочные данные'!$AF58,$AG$5&lt;='Справочные данные'!$AG58),1,0))</f>
        <v>0</v>
      </c>
      <c r="AH58" s="5">
        <f>IF($AG$5=0,0,IF(AND($AG$5+AH$6&gt;='Справочные данные'!$AF58,$AG$5+AH$6&lt;='Справочные данные'!$AG58),1,0))</f>
        <v>0</v>
      </c>
      <c r="AI58" s="4">
        <f>IF($AJ$5=0,0,IF(AND($AJ$5-AI$6&gt;='Справочные данные'!$AH58,$AJ$5-AI$6&lt;='Справочные данные'!$AI58),1,0))</f>
        <v>0</v>
      </c>
      <c r="AJ58" s="4">
        <f>IF($AJ$5=0,0,IF(AND($AJ$5&gt;='Справочные данные'!$AH58,$AJ$5&lt;='Справочные данные'!$AI58),1,0))</f>
        <v>0</v>
      </c>
      <c r="AK58" s="5">
        <f>IF($AJ$5=0,0,IF(AND($AJ$5+AK$6&gt;='Справочные данные'!$AH58,$AJ$5+AK$6&lt;='Справочные данные'!$AI58),1,0))</f>
        <v>0</v>
      </c>
      <c r="AL58">
        <f t="shared" si="0"/>
        <v>11</v>
      </c>
      <c r="AM58" t="str">
        <f t="shared" si="1"/>
        <v>Внимание</v>
      </c>
      <c r="AN58" s="21" t="s">
        <v>70</v>
      </c>
    </row>
    <row r="59" spans="1:40" x14ac:dyDescent="0.25">
      <c r="A59" s="21" t="s">
        <v>71</v>
      </c>
      <c r="B59" s="17">
        <f>IF($C$5=0,0,IF(AND($C$5-$B$6&gt;='Справочные данные'!B59,$C$5-$B$6&lt;='Справочные данные'!C59),1,0))</f>
        <v>0</v>
      </c>
      <c r="C59" s="3">
        <f>IF($C$5=0,0,IF(AND($C$5&gt;='Справочные данные'!B59,'Справочные данные'!$B$2&lt;='Справочные данные'!C59),1,0))</f>
        <v>0</v>
      </c>
      <c r="D59" s="3">
        <f>IF($C$5=0,0,IF(AND($C$5+$D$6&gt;='Справочные данные'!B59,$C$5+$D$6&lt;='Справочные данные'!C59),1,0))</f>
        <v>0</v>
      </c>
      <c r="E59" s="4">
        <f>IF($F$5=0,0,IF(AND($F$5-$E$6&gt;='Справочные данные'!D59,$F$5-$E$6&lt;='Справочные данные'!E59),1,0))</f>
        <v>0</v>
      </c>
      <c r="F59" s="4">
        <f>IF($F$5=0,0,IF(AND($F$5&gt;='Справочные данные'!$D59,$F$5&lt;='Справочные данные'!E59),1,0))</f>
        <v>0</v>
      </c>
      <c r="G59" s="5">
        <f>IF($F$5=0,0,IF(AND($F$5+$G$6&gt;='Справочные данные'!D59,$F$5+$G$6&lt;='Справочные данные'!E59),1,0))</f>
        <v>0</v>
      </c>
      <c r="H59" s="4">
        <f>IF($I$5=0,0,IF(AND($I$5-$H$6&gt;='Справочные данные'!$F59,$I$5-$H$6&lt;='Справочные данные'!$G59),1,0))</f>
        <v>0</v>
      </c>
      <c r="I59" s="4">
        <f>IF($I$5=0,0,IF(AND($I$5&gt;='Справочные данные'!$F59,$I$5&lt;='Справочные данные'!$G59),1,0))</f>
        <v>0</v>
      </c>
      <c r="J59" s="5">
        <f>IF($I$5=0,0,IF(AND($I$5+$J$6&gt;='Справочные данные'!F59,$I$5+$J$6&lt;='Справочные данные'!G59),1,0))</f>
        <v>1</v>
      </c>
      <c r="K59" s="4">
        <f>IF($L$5=0,0,IF(AND($L$5-$K$6&gt;='Справочные данные'!$L59,$L$5-$K$6&lt;='Справочные данные'!$M59),1,0))</f>
        <v>1</v>
      </c>
      <c r="L59" s="4">
        <f>IF($L$5=0,0,IF(AND($L$5&gt;='Справочные данные'!$L59,$L$5&lt;='Справочные данные'!$M59),1,0))</f>
        <v>1</v>
      </c>
      <c r="M59" s="5">
        <f>IF($L$5=0,0,IF(AND($L$5+$M$6&gt;='Справочные данные'!L59,$L$5+$M$6&lt;='Справочные данные'!M59),1,0))</f>
        <v>1</v>
      </c>
      <c r="N59" s="4">
        <f>IF($O$5=0,0,IF(AND($O$5-N$6&gt;='Справочные данные'!$N59,$O$5-N$6&lt;='Справочные данные'!$O59),1,0))</f>
        <v>0</v>
      </c>
      <c r="O59" s="4">
        <f>IF($O$5=0,0,IF(AND($O$5&gt;='Справочные данные'!$N59,$O$5&lt;='Справочные данные'!$O59),1,0))</f>
        <v>1</v>
      </c>
      <c r="P59" s="5">
        <f>IF($O$5=0,0,IF(AND($O$5+P$6&gt;='Справочные данные'!$N59,$O$5+P$6&lt;='Справочные данные'!$O59),1,0))</f>
        <v>1</v>
      </c>
      <c r="Q59" s="4">
        <f>IF($R$5=0,0,IF(AND($R$5-Q$6&gt;='Справочные данные'!$P59,$R$5-Q$6&lt;='Справочные данные'!$Q59),1,0))</f>
        <v>0</v>
      </c>
      <c r="R59" s="4">
        <f>IF($R$5=0,0,IF(AND($R$5&gt;='Справочные данные'!$P59,$R$5&lt;='Справочные данные'!$Q59),1,0))</f>
        <v>0</v>
      </c>
      <c r="S59" s="5">
        <f>IF($R$5=0,0,IF(AND($R$5+S$6&gt;='Справочные данные'!$P59,$R$5+S$6&lt;='Справочные данные'!$Q59),1,0))</f>
        <v>0</v>
      </c>
      <c r="T59" s="4">
        <f>IF($U$5=0,0,IF(AND($U$5-T$6&gt;='Справочные данные'!$R59,$U$5-T$6&lt;='Справочные данные'!$S59),1,0))</f>
        <v>0</v>
      </c>
      <c r="U59" s="4">
        <f>IF($U$5=0,0,IF(AND($U$5&gt;='Справочные данные'!$R59,$U$5&lt;='Справочные данные'!$S59),1,0))</f>
        <v>0</v>
      </c>
      <c r="V59" s="5">
        <f>IF($U$5=0,0,IF(AND($U$5+V$6&gt;='Справочные данные'!$R59,$U$5+V$6&lt;='Справочные данные'!$S59),1,0))</f>
        <v>0</v>
      </c>
      <c r="W59" s="4">
        <f>IF($X$5=0,0,IF(AND($X$5-W$6&gt;='Справочные данные'!$T59,$X$5-W$6&lt;='Справочные данные'!$U59),1,0))</f>
        <v>0</v>
      </c>
      <c r="X59" s="4">
        <f>IF($X$5=0,0,IF(AND($X$5&gt;='Справочные данные'!$T59,$X$5&lt;='Справочные данные'!$U59),1,0))</f>
        <v>0</v>
      </c>
      <c r="Y59" s="5">
        <f>IF($X$5=0,0,IF(AND($X$5+Y$6&gt;='Справочные данные'!$T59,$X$5+Y$6&lt;='Справочные данные'!$U59),1,0))</f>
        <v>0</v>
      </c>
      <c r="Z59" s="4">
        <f>IF($AA$5=0,0,IF(AND($AA$5-Z$6&gt;='Справочные данные'!$V59,$AA$5-Z$6&lt;='Справочные данные'!$W59),1,0))</f>
        <v>0</v>
      </c>
      <c r="AA59" s="4">
        <f>IF($AA$5=0,0,IF(AND($AA$5&gt;='Справочные данные'!$V59,$AA$5&lt;='Справочные данные'!$W59),1,0))</f>
        <v>0</v>
      </c>
      <c r="AB59" s="5">
        <f>IF($AA$5=0,0,IF(AND($AA$5+AB$6&gt;='Справочные данные'!$V59,$AA$5+AB$6&lt;='Справочные данные'!$W59),1,0))</f>
        <v>0</v>
      </c>
      <c r="AC59" s="4">
        <f>IF($AD$5=0,0,IF(AND($AD$5-AC$6&gt;='Справочные данные'!$X59,$AD$5-AC$6&lt;='Справочные данные'!$Y59),1,0))</f>
        <v>0</v>
      </c>
      <c r="AD59" s="4">
        <f>IF($AD$5=0,0,IF(AND($AD$5&gt;='Справочные данные'!$X59,$AD$5&lt;='Справочные данные'!$Y59),1,0))</f>
        <v>0</v>
      </c>
      <c r="AE59" s="5">
        <f>IF($AD$5=0,0,IF(AND($AD$5+AE$6&gt;='Справочные данные'!$X59,$AD$5+AE$6&lt;='Справочные данные'!$Y59),1,0))</f>
        <v>0</v>
      </c>
      <c r="AF59" s="4">
        <f>IF($AG$5=0,0,IF(AND($AG$5-AF$6&gt;='Справочные данные'!$AF59,$AG$5-AF$6&lt;='Справочные данные'!$AG59),1,0))</f>
        <v>0</v>
      </c>
      <c r="AG59" s="4">
        <f>IF($AG$5=0,0,IF(AND($AG$5&gt;='Справочные данные'!$AF59,$AG$5&lt;='Справочные данные'!$AG59),1,0))</f>
        <v>0</v>
      </c>
      <c r="AH59" s="5">
        <f>IF($AG$5=0,0,IF(AND($AG$5+AH$6&gt;='Справочные данные'!$AF59,$AG$5+AH$6&lt;='Справочные данные'!$AG59),1,0))</f>
        <v>0</v>
      </c>
      <c r="AI59" s="4">
        <f>IF($AJ$5=0,0,IF(AND($AJ$5-AI$6&gt;='Справочные данные'!$AH59,$AJ$5-AI$6&lt;='Справочные данные'!$AI59),1,0))</f>
        <v>0</v>
      </c>
      <c r="AJ59" s="4">
        <f>IF($AJ$5=0,0,IF(AND($AJ$5&gt;='Справочные данные'!$AH59,$AJ$5&lt;='Справочные данные'!$AI59),1,0))</f>
        <v>0</v>
      </c>
      <c r="AK59" s="5">
        <f>IF($AJ$5=0,0,IF(AND($AJ$5+AK$6&gt;='Справочные данные'!$AH59,$AJ$5+AK$6&lt;='Справочные данные'!$AI59),1,0))</f>
        <v>0</v>
      </c>
      <c r="AL59">
        <f t="shared" si="0"/>
        <v>6</v>
      </c>
      <c r="AM59" t="str">
        <f t="shared" si="1"/>
        <v>-</v>
      </c>
      <c r="AN59" s="21" t="s">
        <v>71</v>
      </c>
    </row>
    <row r="60" spans="1:40" x14ac:dyDescent="0.25">
      <c r="A60" s="21" t="s">
        <v>72</v>
      </c>
      <c r="B60" s="17">
        <f>IF($C$5=0,0,IF(AND($C$5-$B$6&gt;='Справочные данные'!B60,$C$5-$B$6&lt;='Справочные данные'!C60),1,0))</f>
        <v>0</v>
      </c>
      <c r="C60" s="3">
        <f>IF($C$5=0,0,IF(AND($C$5&gt;='Справочные данные'!B60,'Справочные данные'!$B$2&lt;='Справочные данные'!C60),1,0))</f>
        <v>0</v>
      </c>
      <c r="D60" s="3">
        <f>IF($C$5=0,0,IF(AND($C$5+$D$6&gt;='Справочные данные'!B60,$C$5+$D$6&lt;='Справочные данные'!C60),1,0))</f>
        <v>0</v>
      </c>
      <c r="E60" s="4">
        <f>IF($F$5=0,0,IF(AND($F$5-$E$6&gt;='Справочные данные'!D60,$F$5-$E$6&lt;='Справочные данные'!E60),1,0))</f>
        <v>0</v>
      </c>
      <c r="F60" s="4">
        <f>IF($F$5=0,0,IF(AND($F$5&gt;='Справочные данные'!$D60,$F$5&lt;='Справочные данные'!E60),1,0))</f>
        <v>0</v>
      </c>
      <c r="G60" s="5">
        <f>IF($F$5=0,0,IF(AND($F$5+$G$6&gt;='Справочные данные'!D60,$F$5+$G$6&lt;='Справочные данные'!E60),1,0))</f>
        <v>0</v>
      </c>
      <c r="H60" s="4">
        <f>IF($I$5=0,0,IF(AND($I$5-$H$6&gt;='Справочные данные'!$F60,$I$5-$H$6&lt;='Справочные данные'!$G60),1,0))</f>
        <v>1</v>
      </c>
      <c r="I60" s="4">
        <f>IF($I$5=0,0,IF(AND($I$5&gt;='Справочные данные'!$F60,$I$5&lt;='Справочные данные'!$G60),1,0))</f>
        <v>1</v>
      </c>
      <c r="J60" s="5">
        <f>IF($I$5=0,0,IF(AND($I$5+$J$6&gt;='Справочные данные'!F60,$I$5+$J$6&lt;='Справочные данные'!G60),1,0))</f>
        <v>1</v>
      </c>
      <c r="K60" s="4">
        <f>IF($L$5=0,0,IF(AND($L$5-$K$6&gt;='Справочные данные'!$L60,$L$5-$K$6&lt;='Справочные данные'!$M60),1,0))</f>
        <v>1</v>
      </c>
      <c r="L60" s="4">
        <f>IF($L$5=0,0,IF(AND($L$5&gt;='Справочные данные'!$L60,$L$5&lt;='Справочные данные'!$M60),1,0))</f>
        <v>1</v>
      </c>
      <c r="M60" s="5">
        <f>IF($L$5=0,0,IF(AND($L$5+$M$6&gt;='Справочные данные'!L60,$L$5+$M$6&lt;='Справочные данные'!M60),1,0))</f>
        <v>1</v>
      </c>
      <c r="N60" s="4">
        <f>IF($O$5=0,0,IF(AND($O$5-N$6&gt;='Справочные данные'!$N60,$O$5-N$6&lt;='Справочные данные'!$O60),1,0))</f>
        <v>0</v>
      </c>
      <c r="O60" s="4">
        <f>IF($O$5=0,0,IF(AND($O$5&gt;='Справочные данные'!$N60,$O$5&lt;='Справочные данные'!$O60),1,0))</f>
        <v>1</v>
      </c>
      <c r="P60" s="5">
        <f>IF($O$5=0,0,IF(AND($O$5+P$6&gt;='Справочные данные'!$N60,$O$5+P$6&lt;='Справочные данные'!$O60),1,0))</f>
        <v>1</v>
      </c>
      <c r="Q60" s="4">
        <f>IF($R$5=0,0,IF(AND($R$5-Q$6&gt;='Справочные данные'!$P60,$R$5-Q$6&lt;='Справочные данные'!$Q60),1,0))</f>
        <v>0</v>
      </c>
      <c r="R60" s="4">
        <f>IF($R$5=0,0,IF(AND($R$5&gt;='Справочные данные'!$P60,$R$5&lt;='Справочные данные'!$Q60),1,0))</f>
        <v>0</v>
      </c>
      <c r="S60" s="5">
        <f>IF($R$5=0,0,IF(AND($R$5+S$6&gt;='Справочные данные'!$P60,$R$5+S$6&lt;='Справочные данные'!$Q60),1,0))</f>
        <v>0</v>
      </c>
      <c r="T60" s="4">
        <f>IF($U$5=0,0,IF(AND($U$5-T$6&gt;='Справочные данные'!$R60,$U$5-T$6&lt;='Справочные данные'!$S60),1,0))</f>
        <v>0</v>
      </c>
      <c r="U60" s="4">
        <f>IF($U$5=0,0,IF(AND($U$5&gt;='Справочные данные'!$R60,$U$5&lt;='Справочные данные'!$S60),1,0))</f>
        <v>0</v>
      </c>
      <c r="V60" s="5">
        <f>IF($U$5=0,0,IF(AND($U$5+V$6&gt;='Справочные данные'!$R60,$U$5+V$6&lt;='Справочные данные'!$S60),1,0))</f>
        <v>0</v>
      </c>
      <c r="W60" s="4">
        <f>IF($X$5=0,0,IF(AND($X$5-W$6&gt;='Справочные данные'!$T60,$X$5-W$6&lt;='Справочные данные'!$U60),1,0))</f>
        <v>0</v>
      </c>
      <c r="X60" s="4">
        <f>IF($X$5=0,0,IF(AND($X$5&gt;='Справочные данные'!$T60,$X$5&lt;='Справочные данные'!$U60),1,0))</f>
        <v>0</v>
      </c>
      <c r="Y60" s="5">
        <f>IF($X$5=0,0,IF(AND($X$5+Y$6&gt;='Справочные данные'!$T60,$X$5+Y$6&lt;='Справочные данные'!$U60),1,0))</f>
        <v>0</v>
      </c>
      <c r="Z60" s="4">
        <f>IF($AA$5=0,0,IF(AND($AA$5-Z$6&gt;='Справочные данные'!$V60,$AA$5-Z$6&lt;='Справочные данные'!$W60),1,0))</f>
        <v>0</v>
      </c>
      <c r="AA60" s="4">
        <f>IF($AA$5=0,0,IF(AND($AA$5&gt;='Справочные данные'!$V60,$AA$5&lt;='Справочные данные'!$W60),1,0))</f>
        <v>0</v>
      </c>
      <c r="AB60" s="5">
        <f>IF($AA$5=0,0,IF(AND($AA$5+AB$6&gt;='Справочные данные'!$V60,$AA$5+AB$6&lt;='Справочные данные'!$W60),1,0))</f>
        <v>0</v>
      </c>
      <c r="AC60" s="4">
        <f>IF($AD$5=0,0,IF(AND($AD$5-AC$6&gt;='Справочные данные'!$X60,$AD$5-AC$6&lt;='Справочные данные'!$Y60),1,0))</f>
        <v>0</v>
      </c>
      <c r="AD60" s="4">
        <f>IF($AD$5=0,0,IF(AND($AD$5&gt;='Справочные данные'!$X60,$AD$5&lt;='Справочные данные'!$Y60),1,0))</f>
        <v>0</v>
      </c>
      <c r="AE60" s="5">
        <f>IF($AD$5=0,0,IF(AND($AD$5+AE$6&gt;='Справочные данные'!$X60,$AD$5+AE$6&lt;='Справочные данные'!$Y60),1,0))</f>
        <v>0</v>
      </c>
      <c r="AF60" s="4">
        <f>IF($AG$5=0,0,IF(AND($AG$5-AF$6&gt;='Справочные данные'!$AF60,$AG$5-AF$6&lt;='Справочные данные'!$AG60),1,0))</f>
        <v>0</v>
      </c>
      <c r="AG60" s="4">
        <f>IF($AG$5=0,0,IF(AND($AG$5&gt;='Справочные данные'!$AF60,$AG$5&lt;='Справочные данные'!$AG60),1,0))</f>
        <v>0</v>
      </c>
      <c r="AH60" s="5">
        <f>IF($AG$5=0,0,IF(AND($AG$5+AH$6&gt;='Справочные данные'!$AF60,$AG$5+AH$6&lt;='Справочные данные'!$AG60),1,0))</f>
        <v>0</v>
      </c>
      <c r="AI60" s="4">
        <f>IF($AJ$5=0,0,IF(AND($AJ$5-AI$6&gt;='Справочные данные'!$AH60,$AJ$5-AI$6&lt;='Справочные данные'!$AI60),1,0))</f>
        <v>0</v>
      </c>
      <c r="AJ60" s="4">
        <f>IF($AJ$5=0,0,IF(AND($AJ$5&gt;='Справочные данные'!$AH60,$AJ$5&lt;='Справочные данные'!$AI60),1,0))</f>
        <v>0</v>
      </c>
      <c r="AK60" s="5">
        <f>IF($AJ$5=0,0,IF(AND($AJ$5+AK$6&gt;='Справочные данные'!$AH60,$AJ$5+AK$6&lt;='Справочные данные'!$AI60),1,0))</f>
        <v>0</v>
      </c>
      <c r="AL60">
        <f t="shared" si="0"/>
        <v>8</v>
      </c>
      <c r="AM60" t="str">
        <f t="shared" si="1"/>
        <v>-</v>
      </c>
      <c r="AN60" s="21" t="s">
        <v>72</v>
      </c>
    </row>
    <row r="61" spans="1:40" x14ac:dyDescent="0.25">
      <c r="A61" s="21" t="s">
        <v>73</v>
      </c>
      <c r="B61" s="17">
        <f>IF($C$5=0,0,IF(AND($C$5-$B$6&gt;='Справочные данные'!B61,$C$5-$B$6&lt;='Справочные данные'!C61),1,0))</f>
        <v>0</v>
      </c>
      <c r="C61" s="3">
        <f>IF($C$5=0,0,IF(AND($C$5&gt;='Справочные данные'!B61,'Справочные данные'!$B$2&lt;='Справочные данные'!C61),1,0))</f>
        <v>0</v>
      </c>
      <c r="D61" s="3">
        <f>IF($C$5=0,0,IF(AND($C$5+$D$6&gt;='Справочные данные'!B61,$C$5+$D$6&lt;='Справочные данные'!C61),1,0))</f>
        <v>0</v>
      </c>
      <c r="E61" s="4">
        <f>IF($F$5=0,0,IF(AND($F$5-$E$6&gt;='Справочные данные'!D61,$F$5-$E$6&lt;='Справочные данные'!E61),1,0))</f>
        <v>0</v>
      </c>
      <c r="F61" s="4">
        <f>IF($F$5=0,0,IF(AND($F$5&gt;='Справочные данные'!$D61,$F$5&lt;='Справочные данные'!E61),1,0))</f>
        <v>0</v>
      </c>
      <c r="G61" s="5">
        <f>IF($F$5=0,0,IF(AND($F$5+$G$6&gt;='Справочные данные'!D61,$F$5+$G$6&lt;='Справочные данные'!E61),1,0))</f>
        <v>0</v>
      </c>
      <c r="H61" s="4">
        <f>IF($I$5=0,0,IF(AND($I$5-$H$6&gt;='Справочные данные'!$F61,$I$5-$H$6&lt;='Справочные данные'!$G61),1,0))</f>
        <v>0</v>
      </c>
      <c r="I61" s="4">
        <f>IF($I$5=0,0,IF(AND($I$5&gt;='Справочные данные'!$F61,$I$5&lt;='Справочные данные'!$G61),1,0))</f>
        <v>0</v>
      </c>
      <c r="J61" s="5">
        <f>IF($I$5=0,0,IF(AND($I$5+$J$6&gt;='Справочные данные'!F61,$I$5+$J$6&lt;='Справочные данные'!G61),1,0))</f>
        <v>0</v>
      </c>
      <c r="K61" s="4">
        <f>IF($L$5=0,0,IF(AND($L$5-$K$6&gt;='Справочные данные'!$L61,$L$5-$K$6&lt;='Справочные данные'!$M61),1,0))</f>
        <v>0</v>
      </c>
      <c r="L61" s="4">
        <f>IF($L$5=0,0,IF(AND($L$5&gt;='Справочные данные'!$L61,$L$5&lt;='Справочные данные'!$M61),1,0))</f>
        <v>0</v>
      </c>
      <c r="M61" s="5">
        <f>IF($L$5=0,0,IF(AND($L$5+$M$6&gt;='Справочные данные'!L61,$L$5+$M$6&lt;='Справочные данные'!M61),1,0))</f>
        <v>0</v>
      </c>
      <c r="N61" s="4">
        <f>IF($O$5=0,0,IF(AND($O$5-N$6&gt;='Справочные данные'!$N61,$O$5-N$6&lt;='Справочные данные'!$O61),1,0))</f>
        <v>0</v>
      </c>
      <c r="O61" s="4">
        <f>IF($O$5=0,0,IF(AND($O$5&gt;='Справочные данные'!$N61,$O$5&lt;='Справочные данные'!$O61),1,0))</f>
        <v>1</v>
      </c>
      <c r="P61" s="5">
        <f>IF($O$5=0,0,IF(AND($O$5+P$6&gt;='Справочные данные'!$N61,$O$5+P$6&lt;='Справочные данные'!$O61),1,0))</f>
        <v>1</v>
      </c>
      <c r="Q61" s="4">
        <f>IF($R$5=0,0,IF(AND($R$5-Q$6&gt;='Справочные данные'!$P61,$R$5-Q$6&lt;='Справочные данные'!$Q61),1,0))</f>
        <v>0</v>
      </c>
      <c r="R61" s="4">
        <f>IF($R$5=0,0,IF(AND($R$5&gt;='Справочные данные'!$P61,$R$5&lt;='Справочные данные'!$Q61),1,0))</f>
        <v>0</v>
      </c>
      <c r="S61" s="5">
        <f>IF($R$5=0,0,IF(AND($R$5+S$6&gt;='Справочные данные'!$P61,$R$5+S$6&lt;='Справочные данные'!$Q61),1,0))</f>
        <v>0</v>
      </c>
      <c r="T61" s="4">
        <f>IF($U$5=0,0,IF(AND($U$5-T$6&gt;='Справочные данные'!$R61,$U$5-T$6&lt;='Справочные данные'!$S61),1,0))</f>
        <v>0</v>
      </c>
      <c r="U61" s="4">
        <f>IF($U$5=0,0,IF(AND($U$5&gt;='Справочные данные'!$R61,$U$5&lt;='Справочные данные'!$S61),1,0))</f>
        <v>0</v>
      </c>
      <c r="V61" s="5">
        <f>IF($U$5=0,0,IF(AND($U$5+V$6&gt;='Справочные данные'!$R61,$U$5+V$6&lt;='Справочные данные'!$S61),1,0))</f>
        <v>0</v>
      </c>
      <c r="W61" s="4">
        <f>IF($X$5=0,0,IF(AND($X$5-W$6&gt;='Справочные данные'!$T61,$X$5-W$6&lt;='Справочные данные'!$U61),1,0))</f>
        <v>0</v>
      </c>
      <c r="X61" s="4">
        <f>IF($X$5=0,0,IF(AND($X$5&gt;='Справочные данные'!$T61,$X$5&lt;='Справочные данные'!$U61),1,0))</f>
        <v>0</v>
      </c>
      <c r="Y61" s="5">
        <f>IF($X$5=0,0,IF(AND($X$5+Y$6&gt;='Справочные данные'!$T61,$X$5+Y$6&lt;='Справочные данные'!$U61),1,0))</f>
        <v>0</v>
      </c>
      <c r="Z61" s="4">
        <f>IF($AA$5=0,0,IF(AND($AA$5-Z$6&gt;='Справочные данные'!$V61,$AA$5-Z$6&lt;='Справочные данные'!$W61),1,0))</f>
        <v>0</v>
      </c>
      <c r="AA61" s="4">
        <f>IF($AA$5=0,0,IF(AND($AA$5&gt;='Справочные данные'!$V61,$AA$5&lt;='Справочные данные'!$W61),1,0))</f>
        <v>0</v>
      </c>
      <c r="AB61" s="5">
        <f>IF($AA$5=0,0,IF(AND($AA$5+AB$6&gt;='Справочные данные'!$V61,$AA$5+AB$6&lt;='Справочные данные'!$W61),1,0))</f>
        <v>0</v>
      </c>
      <c r="AC61" s="4">
        <f>IF($AD$5=0,0,IF(AND($AD$5-AC$6&gt;='Справочные данные'!$X61,$AD$5-AC$6&lt;='Справочные данные'!$Y61),1,0))</f>
        <v>0</v>
      </c>
      <c r="AD61" s="4">
        <f>IF($AD$5=0,0,IF(AND($AD$5&gt;='Справочные данные'!$X61,$AD$5&lt;='Справочные данные'!$Y61),1,0))</f>
        <v>0</v>
      </c>
      <c r="AE61" s="5">
        <f>IF($AD$5=0,0,IF(AND($AD$5+AE$6&gt;='Справочные данные'!$X61,$AD$5+AE$6&lt;='Справочные данные'!$Y61),1,0))</f>
        <v>0</v>
      </c>
      <c r="AF61" s="4">
        <f>IF($AG$5=0,0,IF(AND($AG$5-AF$6&gt;='Справочные данные'!$AF61,$AG$5-AF$6&lt;='Справочные данные'!$AG61),1,0))</f>
        <v>0</v>
      </c>
      <c r="AG61" s="4">
        <f>IF($AG$5=0,0,IF(AND($AG$5&gt;='Справочные данные'!$AF61,$AG$5&lt;='Справочные данные'!$AG61),1,0))</f>
        <v>0</v>
      </c>
      <c r="AH61" s="5">
        <f>IF($AG$5=0,0,IF(AND($AG$5+AH$6&gt;='Справочные данные'!$AF61,$AG$5+AH$6&lt;='Справочные данные'!$AG61),1,0))</f>
        <v>0</v>
      </c>
      <c r="AI61" s="4">
        <f>IF($AJ$5=0,0,IF(AND($AJ$5-AI$6&gt;='Справочные данные'!$AH61,$AJ$5-AI$6&lt;='Справочные данные'!$AI61),1,0))</f>
        <v>0</v>
      </c>
      <c r="AJ61" s="4">
        <f>IF($AJ$5=0,0,IF(AND($AJ$5&gt;='Справочные данные'!$AH61,$AJ$5&lt;='Справочные данные'!$AI61),1,0))</f>
        <v>0</v>
      </c>
      <c r="AK61" s="5">
        <f>IF($AJ$5=0,0,IF(AND($AJ$5+AK$6&gt;='Справочные данные'!$AH61,$AJ$5+AK$6&lt;='Справочные данные'!$AI61),1,0))</f>
        <v>0</v>
      </c>
      <c r="AL61">
        <f t="shared" si="0"/>
        <v>2</v>
      </c>
      <c r="AM61" t="str">
        <f t="shared" si="1"/>
        <v>-</v>
      </c>
      <c r="AN61" s="21" t="s">
        <v>73</v>
      </c>
    </row>
    <row r="62" spans="1:40" x14ac:dyDescent="0.25">
      <c r="A62" s="21" t="s">
        <v>74</v>
      </c>
      <c r="B62" s="17">
        <f>IF($C$5=0,0,IF(AND($C$5-$B$6&gt;='Справочные данные'!B62,$C$5-$B$6&lt;='Справочные данные'!C62),1,0))</f>
        <v>0</v>
      </c>
      <c r="C62" s="3">
        <f>IF($C$5=0,0,IF(AND($C$5&gt;='Справочные данные'!B62,'Справочные данные'!$B$2&lt;='Справочные данные'!C62),1,0))</f>
        <v>0</v>
      </c>
      <c r="D62" s="3">
        <f>IF($C$5=0,0,IF(AND($C$5+$D$6&gt;='Справочные данные'!B62,$C$5+$D$6&lt;='Справочные данные'!C62),1,0))</f>
        <v>0</v>
      </c>
      <c r="E62" s="4">
        <f>IF($F$5=0,0,IF(AND($F$5-$E$6&gt;='Справочные данные'!D62,$F$5-$E$6&lt;='Справочные данные'!E62),1,0))</f>
        <v>1</v>
      </c>
      <c r="F62" s="4">
        <f>IF($F$5=0,0,IF(AND($F$5&gt;='Справочные данные'!$D62,$F$5&lt;='Справочные данные'!E62),1,0))</f>
        <v>0</v>
      </c>
      <c r="G62" s="5">
        <f>IF($F$5=0,0,IF(AND($F$5+$G$6&gt;='Справочные данные'!D62,$F$5+$G$6&lt;='Справочные данные'!E62),1,0))</f>
        <v>0</v>
      </c>
      <c r="H62" s="4">
        <f>IF($I$5=0,0,IF(AND($I$5-$H$6&gt;='Справочные данные'!$F62,$I$5-$H$6&lt;='Справочные данные'!$G62),1,0))</f>
        <v>0</v>
      </c>
      <c r="I62" s="4">
        <f>IF($I$5=0,0,IF(AND($I$5&gt;='Справочные данные'!$F62,$I$5&lt;='Справочные данные'!$G62),1,0))</f>
        <v>0</v>
      </c>
      <c r="J62" s="5">
        <f>IF($I$5=0,0,IF(AND($I$5+$J$6&gt;='Справочные данные'!F62,$I$5+$J$6&lt;='Справочные данные'!G62),1,0))</f>
        <v>0</v>
      </c>
      <c r="K62" s="4">
        <f>IF($L$5=0,0,IF(AND($L$5-$K$6&gt;='Справочные данные'!$L62,$L$5-$K$6&lt;='Справочные данные'!$M62),1,0))</f>
        <v>1</v>
      </c>
      <c r="L62" s="4">
        <f>IF($L$5=0,0,IF(AND($L$5&gt;='Справочные данные'!$L62,$L$5&lt;='Справочные данные'!$M62),1,0))</f>
        <v>1</v>
      </c>
      <c r="M62" s="5">
        <f>IF($L$5=0,0,IF(AND($L$5+$M$6&gt;='Справочные данные'!L62,$L$5+$M$6&lt;='Справочные данные'!M62),1,0))</f>
        <v>1</v>
      </c>
      <c r="N62" s="4">
        <f>IF($O$5=0,0,IF(AND($O$5-N$6&gt;='Справочные данные'!$N62,$O$5-N$6&lt;='Справочные данные'!$O62),1,0))</f>
        <v>0</v>
      </c>
      <c r="O62" s="4">
        <f>IF($O$5=0,0,IF(AND($O$5&gt;='Справочные данные'!$N62,$O$5&lt;='Справочные данные'!$O62),1,0))</f>
        <v>1</v>
      </c>
      <c r="P62" s="5">
        <f>IF($O$5=0,0,IF(AND($O$5+P$6&gt;='Справочные данные'!$N62,$O$5+P$6&lt;='Справочные данные'!$O62),1,0))</f>
        <v>1</v>
      </c>
      <c r="Q62" s="4">
        <f>IF($R$5=0,0,IF(AND($R$5-Q$6&gt;='Справочные данные'!$P62,$R$5-Q$6&lt;='Справочные данные'!$Q62),1,0))</f>
        <v>0</v>
      </c>
      <c r="R62" s="4">
        <f>IF($R$5=0,0,IF(AND($R$5&gt;='Справочные данные'!$P62,$R$5&lt;='Справочные данные'!$Q62),1,0))</f>
        <v>0</v>
      </c>
      <c r="S62" s="5">
        <f>IF($R$5=0,0,IF(AND($R$5+S$6&gt;='Справочные данные'!$P62,$R$5+S$6&lt;='Справочные данные'!$Q62),1,0))</f>
        <v>0</v>
      </c>
      <c r="T62" s="4">
        <f>IF($U$5=0,0,IF(AND($U$5-T$6&gt;='Справочные данные'!$R62,$U$5-T$6&lt;='Справочные данные'!$S62),1,0))</f>
        <v>0</v>
      </c>
      <c r="U62" s="4">
        <f>IF($U$5=0,0,IF(AND($U$5&gt;='Справочные данные'!$R62,$U$5&lt;='Справочные данные'!$S62),1,0))</f>
        <v>0</v>
      </c>
      <c r="V62" s="5">
        <f>IF($U$5=0,0,IF(AND($U$5+V$6&gt;='Справочные данные'!$R62,$U$5+V$6&lt;='Справочные данные'!$S62),1,0))</f>
        <v>0</v>
      </c>
      <c r="W62" s="4">
        <f>IF($X$5=0,0,IF(AND($X$5-W$6&gt;='Справочные данные'!$T62,$X$5-W$6&lt;='Справочные данные'!$U62),1,0))</f>
        <v>0</v>
      </c>
      <c r="X62" s="4">
        <f>IF($X$5=0,0,IF(AND($X$5&gt;='Справочные данные'!$T62,$X$5&lt;='Справочные данные'!$U62),1,0))</f>
        <v>0</v>
      </c>
      <c r="Y62" s="5">
        <f>IF($X$5=0,0,IF(AND($X$5+Y$6&gt;='Справочные данные'!$T62,$X$5+Y$6&lt;='Справочные данные'!$U62),1,0))</f>
        <v>0</v>
      </c>
      <c r="Z62" s="4">
        <f>IF($AA$5=0,0,IF(AND($AA$5-Z$6&gt;='Справочные данные'!$V62,$AA$5-Z$6&lt;='Справочные данные'!$W62),1,0))</f>
        <v>0</v>
      </c>
      <c r="AA62" s="4">
        <f>IF($AA$5=0,0,IF(AND($AA$5&gt;='Справочные данные'!$V62,$AA$5&lt;='Справочные данные'!$W62),1,0))</f>
        <v>0</v>
      </c>
      <c r="AB62" s="5">
        <f>IF($AA$5=0,0,IF(AND($AA$5+AB$6&gt;='Справочные данные'!$V62,$AA$5+AB$6&lt;='Справочные данные'!$W62),1,0))</f>
        <v>0</v>
      </c>
      <c r="AC62" s="4">
        <f>IF($AD$5=0,0,IF(AND($AD$5-AC$6&gt;='Справочные данные'!$X62,$AD$5-AC$6&lt;='Справочные данные'!$Y62),1,0))</f>
        <v>0</v>
      </c>
      <c r="AD62" s="4">
        <f>IF($AD$5=0,0,IF(AND($AD$5&gt;='Справочные данные'!$X62,$AD$5&lt;='Справочные данные'!$Y62),1,0))</f>
        <v>0</v>
      </c>
      <c r="AE62" s="5">
        <f>IF($AD$5=0,0,IF(AND($AD$5+AE$6&gt;='Справочные данные'!$X62,$AD$5+AE$6&lt;='Справочные данные'!$Y62),1,0))</f>
        <v>0</v>
      </c>
      <c r="AF62" s="4">
        <f>IF($AG$5=0,0,IF(AND($AG$5-AF$6&gt;='Справочные данные'!$AF62,$AG$5-AF$6&lt;='Справочные данные'!$AG62),1,0))</f>
        <v>0</v>
      </c>
      <c r="AG62" s="4">
        <f>IF($AG$5=0,0,IF(AND($AG$5&gt;='Справочные данные'!$AF62,$AG$5&lt;='Справочные данные'!$AG62),1,0))</f>
        <v>0</v>
      </c>
      <c r="AH62" s="5">
        <f>IF($AG$5=0,0,IF(AND($AG$5+AH$6&gt;='Справочные данные'!$AF62,$AG$5+AH$6&lt;='Справочные данные'!$AG62),1,0))</f>
        <v>0</v>
      </c>
      <c r="AI62" s="4">
        <f>IF($AJ$5=0,0,IF(AND($AJ$5-AI$6&gt;='Справочные данные'!$AH62,$AJ$5-AI$6&lt;='Справочные данные'!$AI62),1,0))</f>
        <v>0</v>
      </c>
      <c r="AJ62" s="4">
        <f>IF($AJ$5=0,0,IF(AND($AJ$5&gt;='Справочные данные'!$AH62,$AJ$5&lt;='Справочные данные'!$AI62),1,0))</f>
        <v>0</v>
      </c>
      <c r="AK62" s="5">
        <f>IF($AJ$5=0,0,IF(AND($AJ$5+AK$6&gt;='Справочные данные'!$AH62,$AJ$5+AK$6&lt;='Справочные данные'!$AI62),1,0))</f>
        <v>0</v>
      </c>
      <c r="AL62">
        <f t="shared" si="0"/>
        <v>6</v>
      </c>
      <c r="AM62" t="str">
        <f t="shared" si="1"/>
        <v>-</v>
      </c>
      <c r="AN62" s="21" t="s">
        <v>74</v>
      </c>
    </row>
    <row r="63" spans="1:40" x14ac:dyDescent="0.25">
      <c r="A63" s="21" t="s">
        <v>75</v>
      </c>
      <c r="B63" s="17">
        <f>IF($C$5=0,0,IF(AND($C$5-$B$6&gt;='Справочные данные'!B63,$C$5-$B$6&lt;='Справочные данные'!C63),1,0))</f>
        <v>0</v>
      </c>
      <c r="C63" s="3">
        <f>IF($C$5=0,0,IF(AND($C$5&gt;='Справочные данные'!B63,'Справочные данные'!$B$2&lt;='Справочные данные'!C63),1,0))</f>
        <v>0</v>
      </c>
      <c r="D63" s="3">
        <f>IF($C$5=0,0,IF(AND($C$5+$D$6&gt;='Справочные данные'!B63,$C$5+$D$6&lt;='Справочные данные'!C63),1,0))</f>
        <v>0</v>
      </c>
      <c r="E63" s="4">
        <f>IF($F$5=0,0,IF(AND($F$5-$E$6&gt;='Справочные данные'!D63,$F$5-$E$6&lt;='Справочные данные'!E63),1,0))</f>
        <v>1</v>
      </c>
      <c r="F63" s="4">
        <f>IF($F$5=0,0,IF(AND($F$5&gt;='Справочные данные'!$D63,$F$5&lt;='Справочные данные'!E63),1,0))</f>
        <v>0</v>
      </c>
      <c r="G63" s="5">
        <f>IF($F$5=0,0,IF(AND($F$5+$G$6&gt;='Справочные данные'!D63,$F$5+$G$6&lt;='Справочные данные'!E63),1,0))</f>
        <v>0</v>
      </c>
      <c r="H63" s="4">
        <f>IF($I$5=0,0,IF(AND($I$5-$H$6&gt;='Справочные данные'!$F63,$I$5-$H$6&lt;='Справочные данные'!$G63),1,0))</f>
        <v>1</v>
      </c>
      <c r="I63" s="4">
        <f>IF($I$5=0,0,IF(AND($I$5&gt;='Справочные данные'!$F63,$I$5&lt;='Справочные данные'!$G63),1,0))</f>
        <v>1</v>
      </c>
      <c r="J63" s="5">
        <f>IF($I$5=0,0,IF(AND($I$5+$J$6&gt;='Справочные данные'!F63,$I$5+$J$6&lt;='Справочные данные'!G63),1,0))</f>
        <v>1</v>
      </c>
      <c r="K63" s="4">
        <f>IF($L$5=0,0,IF(AND($L$5-$K$6&gt;='Справочные данные'!$L63,$L$5-$K$6&lt;='Справочные данные'!$M63),1,0))</f>
        <v>1</v>
      </c>
      <c r="L63" s="4">
        <f>IF($L$5=0,0,IF(AND($L$5&gt;='Справочные данные'!$L63,$L$5&lt;='Справочные данные'!$M63),1,0))</f>
        <v>1</v>
      </c>
      <c r="M63" s="5">
        <f>IF($L$5=0,0,IF(AND($L$5+$M$6&gt;='Справочные данные'!L63,$L$5+$M$6&lt;='Справочные данные'!M63),1,0))</f>
        <v>1</v>
      </c>
      <c r="N63" s="4">
        <f>IF($O$5=0,0,IF(AND($O$5-N$6&gt;='Справочные данные'!$N63,$O$5-N$6&lt;='Справочные данные'!$O63),1,0))</f>
        <v>0</v>
      </c>
      <c r="O63" s="4">
        <f>IF($O$5=0,0,IF(AND($O$5&gt;='Справочные данные'!$N63,$O$5&lt;='Справочные данные'!$O63),1,0))</f>
        <v>1</v>
      </c>
      <c r="P63" s="5">
        <f>IF($O$5=0,0,IF(AND($O$5+P$6&gt;='Справочные данные'!$N63,$O$5+P$6&lt;='Справочные данные'!$O63),1,0))</f>
        <v>1</v>
      </c>
      <c r="Q63" s="4">
        <f>IF($R$5=0,0,IF(AND($R$5-Q$6&gt;='Справочные данные'!$P63,$R$5-Q$6&lt;='Справочные данные'!$Q63),1,0))</f>
        <v>0</v>
      </c>
      <c r="R63" s="4">
        <f>IF($R$5=0,0,IF(AND($R$5&gt;='Справочные данные'!$P63,$R$5&lt;='Справочные данные'!$Q63),1,0))</f>
        <v>0</v>
      </c>
      <c r="S63" s="5">
        <f>IF($R$5=0,0,IF(AND($R$5+S$6&gt;='Справочные данные'!$P63,$R$5+S$6&lt;='Справочные данные'!$Q63),1,0))</f>
        <v>0</v>
      </c>
      <c r="T63" s="4">
        <f>IF($U$5=0,0,IF(AND($U$5-T$6&gt;='Справочные данные'!$R63,$U$5-T$6&lt;='Справочные данные'!$S63),1,0))</f>
        <v>0</v>
      </c>
      <c r="U63" s="4">
        <f>IF($U$5=0,0,IF(AND($U$5&gt;='Справочные данные'!$R63,$U$5&lt;='Справочные данные'!$S63),1,0))</f>
        <v>0</v>
      </c>
      <c r="V63" s="5">
        <f>IF($U$5=0,0,IF(AND($U$5+V$6&gt;='Справочные данные'!$R63,$U$5+V$6&lt;='Справочные данные'!$S63),1,0))</f>
        <v>0</v>
      </c>
      <c r="W63" s="4">
        <f>IF($X$5=0,0,IF(AND($X$5-W$6&gt;='Справочные данные'!$T63,$X$5-W$6&lt;='Справочные данные'!$U63),1,0))</f>
        <v>0</v>
      </c>
      <c r="X63" s="4">
        <f>IF($X$5=0,0,IF(AND($X$5&gt;='Справочные данные'!$T63,$X$5&lt;='Справочные данные'!$U63),1,0))</f>
        <v>0</v>
      </c>
      <c r="Y63" s="5">
        <f>IF($X$5=0,0,IF(AND($X$5+Y$6&gt;='Справочные данные'!$T63,$X$5+Y$6&lt;='Справочные данные'!$U63),1,0))</f>
        <v>0</v>
      </c>
      <c r="Z63" s="4">
        <f>IF($AA$5=0,0,IF(AND($AA$5-Z$6&gt;='Справочные данные'!$V63,$AA$5-Z$6&lt;='Справочные данные'!$W63),1,0))</f>
        <v>0</v>
      </c>
      <c r="AA63" s="4">
        <f>IF($AA$5=0,0,IF(AND($AA$5&gt;='Справочные данные'!$V63,$AA$5&lt;='Справочные данные'!$W63),1,0))</f>
        <v>0</v>
      </c>
      <c r="AB63" s="5">
        <f>IF($AA$5=0,0,IF(AND($AA$5+AB$6&gt;='Справочные данные'!$V63,$AA$5+AB$6&lt;='Справочные данные'!$W63),1,0))</f>
        <v>0</v>
      </c>
      <c r="AC63" s="4">
        <f>IF($AD$5=0,0,IF(AND($AD$5-AC$6&gt;='Справочные данные'!$X63,$AD$5-AC$6&lt;='Справочные данные'!$Y63),1,0))</f>
        <v>0</v>
      </c>
      <c r="AD63" s="4">
        <f>IF($AD$5=0,0,IF(AND($AD$5&gt;='Справочные данные'!$X63,$AD$5&lt;='Справочные данные'!$Y63),1,0))</f>
        <v>0</v>
      </c>
      <c r="AE63" s="5">
        <f>IF($AD$5=0,0,IF(AND($AD$5+AE$6&gt;='Справочные данные'!$X63,$AD$5+AE$6&lt;='Справочные данные'!$Y63),1,0))</f>
        <v>0</v>
      </c>
      <c r="AF63" s="4">
        <f>IF($AG$5=0,0,IF(AND($AG$5-AF$6&gt;='Справочные данные'!$AF63,$AG$5-AF$6&lt;='Справочные данные'!$AG63),1,0))</f>
        <v>0</v>
      </c>
      <c r="AG63" s="4">
        <f>IF($AG$5=0,0,IF(AND($AG$5&gt;='Справочные данные'!$AF63,$AG$5&lt;='Справочные данные'!$AG63),1,0))</f>
        <v>0</v>
      </c>
      <c r="AH63" s="5">
        <f>IF($AG$5=0,0,IF(AND($AG$5+AH$6&gt;='Справочные данные'!$AF63,$AG$5+AH$6&lt;='Справочные данные'!$AG63),1,0))</f>
        <v>0</v>
      </c>
      <c r="AI63" s="4">
        <f>IF($AJ$5=0,0,IF(AND($AJ$5-AI$6&gt;='Справочные данные'!$AH63,$AJ$5-AI$6&lt;='Справочные данные'!$AI63),1,0))</f>
        <v>0</v>
      </c>
      <c r="AJ63" s="4">
        <f>IF($AJ$5=0,0,IF(AND($AJ$5&gt;='Справочные данные'!$AH63,$AJ$5&lt;='Справочные данные'!$AI63),1,0))</f>
        <v>0</v>
      </c>
      <c r="AK63" s="5">
        <f>IF($AJ$5=0,0,IF(AND($AJ$5+AK$6&gt;='Справочные данные'!$AH63,$AJ$5+AK$6&lt;='Справочные данные'!$AI63),1,0))</f>
        <v>0</v>
      </c>
      <c r="AL63">
        <f t="shared" si="0"/>
        <v>9</v>
      </c>
      <c r="AM63" t="str">
        <f t="shared" si="1"/>
        <v>-</v>
      </c>
      <c r="AN63" s="21" t="s">
        <v>75</v>
      </c>
    </row>
    <row r="64" spans="1:40" x14ac:dyDescent="0.25">
      <c r="A64" s="21" t="s">
        <v>76</v>
      </c>
      <c r="B64" s="17">
        <f>IF($C$5=0,0,IF(AND($C$5-$B$6&gt;='Справочные данные'!B64,$C$5-$B$6&lt;='Справочные данные'!C64),1,0))</f>
        <v>0</v>
      </c>
      <c r="C64" s="3">
        <f>IF($C$5=0,0,IF(AND($C$5&gt;='Справочные данные'!B64,'Справочные данные'!$B$2&lt;='Справочные данные'!C64),1,0))</f>
        <v>0</v>
      </c>
      <c r="D64" s="3">
        <f>IF($C$5=0,0,IF(AND($C$5+$D$6&gt;='Справочные данные'!B64,$C$5+$D$6&lt;='Справочные данные'!C64),1,0))</f>
        <v>0</v>
      </c>
      <c r="E64" s="4">
        <f>IF($F$5=0,0,IF(AND($F$5-$E$6&gt;='Справочные данные'!D64,$F$5-$E$6&lt;='Справочные данные'!E64),1,0))</f>
        <v>1</v>
      </c>
      <c r="F64" s="4">
        <f>IF($F$5=0,0,IF(AND($F$5&gt;='Справочные данные'!$D64,$F$5&lt;='Справочные данные'!E64),1,0))</f>
        <v>0</v>
      </c>
      <c r="G64" s="5">
        <f>IF($F$5=0,0,IF(AND($F$5+$G$6&gt;='Справочные данные'!D64,$F$5+$G$6&lt;='Справочные данные'!E64),1,0))</f>
        <v>0</v>
      </c>
      <c r="H64" s="4">
        <f>IF($I$5=0,0,IF(AND($I$5-$H$6&gt;='Справочные данные'!$F64,$I$5-$H$6&lt;='Справочные данные'!$G64),1,0))</f>
        <v>0</v>
      </c>
      <c r="I64" s="4">
        <f>IF($I$5=0,0,IF(AND($I$5&gt;='Справочные данные'!$F64,$I$5&lt;='Справочные данные'!$G64),1,0))</f>
        <v>0</v>
      </c>
      <c r="J64" s="5">
        <f>IF($I$5=0,0,IF(AND($I$5+$J$6&gt;='Справочные данные'!F64,$I$5+$J$6&lt;='Справочные данные'!G64),1,0))</f>
        <v>0</v>
      </c>
      <c r="K64" s="4">
        <f>IF($L$5=0,0,IF(AND($L$5-$K$6&gt;='Справочные данные'!$L64,$L$5-$K$6&lt;='Справочные данные'!$M64),1,0))</f>
        <v>1</v>
      </c>
      <c r="L64" s="4">
        <f>IF($L$5=0,0,IF(AND($L$5&gt;='Справочные данные'!$L64,$L$5&lt;='Справочные данные'!$M64),1,0))</f>
        <v>1</v>
      </c>
      <c r="M64" s="5">
        <f>IF($L$5=0,0,IF(AND($L$5+$M$6&gt;='Справочные данные'!L64,$L$5+$M$6&lt;='Справочные данные'!M64),1,0))</f>
        <v>1</v>
      </c>
      <c r="N64" s="4">
        <f>IF($O$5=0,0,IF(AND($O$5-N$6&gt;='Справочные данные'!$N64,$O$5-N$6&lt;='Справочные данные'!$O64),1,0))</f>
        <v>0</v>
      </c>
      <c r="O64" s="4">
        <f>IF($O$5=0,0,IF(AND($O$5&gt;='Справочные данные'!$N64,$O$5&lt;='Справочные данные'!$O64),1,0))</f>
        <v>1</v>
      </c>
      <c r="P64" s="5">
        <f>IF($O$5=0,0,IF(AND($O$5+P$6&gt;='Справочные данные'!$N64,$O$5+P$6&lt;='Справочные данные'!$O64),1,0))</f>
        <v>1</v>
      </c>
      <c r="Q64" s="4">
        <f>IF($R$5=0,0,IF(AND($R$5-Q$6&gt;='Справочные данные'!$P64,$R$5-Q$6&lt;='Справочные данные'!$Q64),1,0))</f>
        <v>0</v>
      </c>
      <c r="R64" s="4">
        <f>IF($R$5=0,0,IF(AND($R$5&gt;='Справочные данные'!$P64,$R$5&lt;='Справочные данные'!$Q64),1,0))</f>
        <v>0</v>
      </c>
      <c r="S64" s="5">
        <f>IF($R$5=0,0,IF(AND($R$5+S$6&gt;='Справочные данные'!$P64,$R$5+S$6&lt;='Справочные данные'!$Q64),1,0))</f>
        <v>0</v>
      </c>
      <c r="T64" s="4">
        <f>IF($U$5=0,0,IF(AND($U$5-T$6&gt;='Справочные данные'!$R64,$U$5-T$6&lt;='Справочные данные'!$S64),1,0))</f>
        <v>0</v>
      </c>
      <c r="U64" s="4">
        <f>IF($U$5=0,0,IF(AND($U$5&gt;='Справочные данные'!$R64,$U$5&lt;='Справочные данные'!$S64),1,0))</f>
        <v>0</v>
      </c>
      <c r="V64" s="5">
        <f>IF($U$5=0,0,IF(AND($U$5+V$6&gt;='Справочные данные'!$R64,$U$5+V$6&lt;='Справочные данные'!$S64),1,0))</f>
        <v>0</v>
      </c>
      <c r="W64" s="4">
        <f>IF($X$5=0,0,IF(AND($X$5-W$6&gt;='Справочные данные'!$T64,$X$5-W$6&lt;='Справочные данные'!$U64),1,0))</f>
        <v>0</v>
      </c>
      <c r="X64" s="4">
        <f>IF($X$5=0,0,IF(AND($X$5&gt;='Справочные данные'!$T64,$X$5&lt;='Справочные данные'!$U64),1,0))</f>
        <v>0</v>
      </c>
      <c r="Y64" s="5">
        <f>IF($X$5=0,0,IF(AND($X$5+Y$6&gt;='Справочные данные'!$T64,$X$5+Y$6&lt;='Справочные данные'!$U64),1,0))</f>
        <v>0</v>
      </c>
      <c r="Z64" s="4">
        <f>IF($AA$5=0,0,IF(AND($AA$5-Z$6&gt;='Справочные данные'!$V64,$AA$5-Z$6&lt;='Справочные данные'!$W64),1,0))</f>
        <v>0</v>
      </c>
      <c r="AA64" s="4">
        <f>IF($AA$5=0,0,IF(AND($AA$5&gt;='Справочные данные'!$V64,$AA$5&lt;='Справочные данные'!$W64),1,0))</f>
        <v>0</v>
      </c>
      <c r="AB64" s="5">
        <f>IF($AA$5=0,0,IF(AND($AA$5+AB$6&gt;='Справочные данные'!$V64,$AA$5+AB$6&lt;='Справочные данные'!$W64),1,0))</f>
        <v>0</v>
      </c>
      <c r="AC64" s="4">
        <f>IF($AD$5=0,0,IF(AND($AD$5-AC$6&gt;='Справочные данные'!$X64,$AD$5-AC$6&lt;='Справочные данные'!$Y64),1,0))</f>
        <v>0</v>
      </c>
      <c r="AD64" s="4">
        <f>IF($AD$5=0,0,IF(AND($AD$5&gt;='Справочные данные'!$X64,$AD$5&lt;='Справочные данные'!$Y64),1,0))</f>
        <v>0</v>
      </c>
      <c r="AE64" s="5">
        <f>IF($AD$5=0,0,IF(AND($AD$5+AE$6&gt;='Справочные данные'!$X64,$AD$5+AE$6&lt;='Справочные данные'!$Y64),1,0))</f>
        <v>0</v>
      </c>
      <c r="AF64" s="4">
        <f>IF($AG$5=0,0,IF(AND($AG$5-AF$6&gt;='Справочные данные'!$AF64,$AG$5-AF$6&lt;='Справочные данные'!$AG64),1,0))</f>
        <v>0</v>
      </c>
      <c r="AG64" s="4">
        <f>IF($AG$5=0,0,IF(AND($AG$5&gt;='Справочные данные'!$AF64,$AG$5&lt;='Справочные данные'!$AG64),1,0))</f>
        <v>0</v>
      </c>
      <c r="AH64" s="5">
        <f>IF($AG$5=0,0,IF(AND($AG$5+AH$6&gt;='Справочные данные'!$AF64,$AG$5+AH$6&lt;='Справочные данные'!$AG64),1,0))</f>
        <v>0</v>
      </c>
      <c r="AI64" s="4">
        <f>IF($AJ$5=0,0,IF(AND($AJ$5-AI$6&gt;='Справочные данные'!$AH64,$AJ$5-AI$6&lt;='Справочные данные'!$AI64),1,0))</f>
        <v>0</v>
      </c>
      <c r="AJ64" s="4">
        <f>IF($AJ$5=0,0,IF(AND($AJ$5&gt;='Справочные данные'!$AH64,$AJ$5&lt;='Справочные данные'!$AI64),1,0))</f>
        <v>0</v>
      </c>
      <c r="AK64" s="5">
        <f>IF($AJ$5=0,0,IF(AND($AJ$5+AK$6&gt;='Справочные данные'!$AH64,$AJ$5+AK$6&lt;='Справочные данные'!$AI64),1,0))</f>
        <v>0</v>
      </c>
      <c r="AL64">
        <f t="shared" si="0"/>
        <v>6</v>
      </c>
      <c r="AM64" t="str">
        <f t="shared" si="1"/>
        <v>-</v>
      </c>
      <c r="AN64" s="21" t="s">
        <v>76</v>
      </c>
    </row>
    <row r="65" spans="1:40" x14ac:dyDescent="0.25">
      <c r="A65" s="21" t="s">
        <v>77</v>
      </c>
      <c r="B65" s="17">
        <f>IF($C$5=0,0,IF(AND($C$5-$B$6&gt;='Справочные данные'!B65,$C$5-$B$6&lt;='Справочные данные'!C65),1,0))</f>
        <v>0</v>
      </c>
      <c r="C65" s="3">
        <f>IF($C$5=0,0,IF(AND($C$5&gt;='Справочные данные'!B65,'Справочные данные'!$B$2&lt;='Справочные данные'!C65),1,0))</f>
        <v>0</v>
      </c>
      <c r="D65" s="3">
        <f>IF($C$5=0,0,IF(AND($C$5+$D$6&gt;='Справочные данные'!B65,$C$5+$D$6&lt;='Справочные данные'!C65),1,0))</f>
        <v>0</v>
      </c>
      <c r="E65" s="4">
        <f>IF($F$5=0,0,IF(AND($F$5-$E$6&gt;='Справочные данные'!D65,$F$5-$E$6&lt;='Справочные данные'!E65),1,0))</f>
        <v>1</v>
      </c>
      <c r="F65" s="4">
        <f>IF($F$5=0,0,IF(AND($F$5&gt;='Справочные данные'!$D65,$F$5&lt;='Справочные данные'!E65),1,0))</f>
        <v>0</v>
      </c>
      <c r="G65" s="5">
        <f>IF($F$5=0,0,IF(AND($F$5+$G$6&gt;='Справочные данные'!D65,$F$5+$G$6&lt;='Справочные данные'!E65),1,0))</f>
        <v>0</v>
      </c>
      <c r="H65" s="4">
        <f>IF($I$5=0,0,IF(AND($I$5-$H$6&gt;='Справочные данные'!$F65,$I$5-$H$6&lt;='Справочные данные'!$G65),1,0))</f>
        <v>1</v>
      </c>
      <c r="I65" s="4">
        <f>IF($I$5=0,0,IF(AND($I$5&gt;='Справочные данные'!$F65,$I$5&lt;='Справочные данные'!$G65),1,0))</f>
        <v>1</v>
      </c>
      <c r="J65" s="5">
        <f>IF($I$5=0,0,IF(AND($I$5+$J$6&gt;='Справочные данные'!F65,$I$5+$J$6&lt;='Справочные данные'!G65),1,0))</f>
        <v>1</v>
      </c>
      <c r="K65" s="4">
        <f>IF($L$5=0,0,IF(AND($L$5-$K$6&gt;='Справочные данные'!$L65,$L$5-$K$6&lt;='Справочные данные'!$M65),1,0))</f>
        <v>1</v>
      </c>
      <c r="L65" s="4">
        <f>IF($L$5=0,0,IF(AND($L$5&gt;='Справочные данные'!$L65,$L$5&lt;='Справочные данные'!$M65),1,0))</f>
        <v>1</v>
      </c>
      <c r="M65" s="5">
        <f>IF($L$5=0,0,IF(AND($L$5+$M$6&gt;='Справочные данные'!L65,$L$5+$M$6&lt;='Справочные данные'!M65),1,0))</f>
        <v>1</v>
      </c>
      <c r="N65" s="4">
        <f>IF($O$5=0,0,IF(AND($O$5-N$6&gt;='Справочные данные'!$N65,$O$5-N$6&lt;='Справочные данные'!$O65),1,0))</f>
        <v>0</v>
      </c>
      <c r="O65" s="4">
        <f>IF($O$5=0,0,IF(AND($O$5&gt;='Справочные данные'!$N65,$O$5&lt;='Справочные данные'!$O65),1,0))</f>
        <v>1</v>
      </c>
      <c r="P65" s="5">
        <f>IF($O$5=0,0,IF(AND($O$5+P$6&gt;='Справочные данные'!$N65,$O$5+P$6&lt;='Справочные данные'!$O65),1,0))</f>
        <v>1</v>
      </c>
      <c r="Q65" s="4">
        <f>IF($R$5=0,0,IF(AND($R$5-Q$6&gt;='Справочные данные'!$P65,$R$5-Q$6&lt;='Справочные данные'!$Q65),1,0))</f>
        <v>0</v>
      </c>
      <c r="R65" s="4">
        <f>IF($R$5=0,0,IF(AND($R$5&gt;='Справочные данные'!$P65,$R$5&lt;='Справочные данные'!$Q65),1,0))</f>
        <v>0</v>
      </c>
      <c r="S65" s="5">
        <f>IF($R$5=0,0,IF(AND($R$5+S$6&gt;='Справочные данные'!$P65,$R$5+S$6&lt;='Справочные данные'!$Q65),1,0))</f>
        <v>0</v>
      </c>
      <c r="T65" s="4">
        <f>IF($U$5=0,0,IF(AND($U$5-T$6&gt;='Справочные данные'!$R65,$U$5-T$6&lt;='Справочные данные'!$S65),1,0))</f>
        <v>0</v>
      </c>
      <c r="U65" s="4">
        <f>IF($U$5=0,0,IF(AND($U$5&gt;='Справочные данные'!$R65,$U$5&lt;='Справочные данные'!$S65),1,0))</f>
        <v>0</v>
      </c>
      <c r="V65" s="5">
        <f>IF($U$5=0,0,IF(AND($U$5+V$6&gt;='Справочные данные'!$R65,$U$5+V$6&lt;='Справочные данные'!$S65),1,0))</f>
        <v>0</v>
      </c>
      <c r="W65" s="4">
        <f>IF($X$5=0,0,IF(AND($X$5-W$6&gt;='Справочные данные'!$T65,$X$5-W$6&lt;='Справочные данные'!$U65),1,0))</f>
        <v>0</v>
      </c>
      <c r="X65" s="4">
        <f>IF($X$5=0,0,IF(AND($X$5&gt;='Справочные данные'!$T65,$X$5&lt;='Справочные данные'!$U65),1,0))</f>
        <v>0</v>
      </c>
      <c r="Y65" s="5">
        <f>IF($X$5=0,0,IF(AND($X$5+Y$6&gt;='Справочные данные'!$T65,$X$5+Y$6&lt;='Справочные данные'!$U65),1,0))</f>
        <v>0</v>
      </c>
      <c r="Z65" s="4">
        <f>IF($AA$5=0,0,IF(AND($AA$5-Z$6&gt;='Справочные данные'!$V65,$AA$5-Z$6&lt;='Справочные данные'!$W65),1,0))</f>
        <v>0</v>
      </c>
      <c r="AA65" s="4">
        <f>IF($AA$5=0,0,IF(AND($AA$5&gt;='Справочные данные'!$V65,$AA$5&lt;='Справочные данные'!$W65),1,0))</f>
        <v>0</v>
      </c>
      <c r="AB65" s="5">
        <f>IF($AA$5=0,0,IF(AND($AA$5+AB$6&gt;='Справочные данные'!$V65,$AA$5+AB$6&lt;='Справочные данные'!$W65),1,0))</f>
        <v>0</v>
      </c>
      <c r="AC65" s="4">
        <f>IF($AD$5=0,0,IF(AND($AD$5-AC$6&gt;='Справочные данные'!$X65,$AD$5-AC$6&lt;='Справочные данные'!$Y65),1,0))</f>
        <v>0</v>
      </c>
      <c r="AD65" s="4">
        <f>IF($AD$5=0,0,IF(AND($AD$5&gt;='Справочные данные'!$X65,$AD$5&lt;='Справочные данные'!$Y65),1,0))</f>
        <v>0</v>
      </c>
      <c r="AE65" s="5">
        <f>IF($AD$5=0,0,IF(AND($AD$5+AE$6&gt;='Справочные данные'!$X65,$AD$5+AE$6&lt;='Справочные данные'!$Y65),1,0))</f>
        <v>0</v>
      </c>
      <c r="AF65" s="4">
        <f>IF($AG$5=0,0,IF(AND($AG$5-AF$6&gt;='Справочные данные'!$AF65,$AG$5-AF$6&lt;='Справочные данные'!$AG65),1,0))</f>
        <v>0</v>
      </c>
      <c r="AG65" s="4">
        <f>IF($AG$5=0,0,IF(AND($AG$5&gt;='Справочные данные'!$AF65,$AG$5&lt;='Справочные данные'!$AG65),1,0))</f>
        <v>0</v>
      </c>
      <c r="AH65" s="5">
        <f>IF($AG$5=0,0,IF(AND($AG$5+AH$6&gt;='Справочные данные'!$AF65,$AG$5+AH$6&lt;='Справочные данные'!$AG65),1,0))</f>
        <v>0</v>
      </c>
      <c r="AI65" s="4">
        <f>IF($AJ$5=0,0,IF(AND($AJ$5-AI$6&gt;='Справочные данные'!$AH65,$AJ$5-AI$6&lt;='Справочные данные'!$AI65),1,0))</f>
        <v>0</v>
      </c>
      <c r="AJ65" s="4">
        <f>IF($AJ$5=0,0,IF(AND($AJ$5&gt;='Справочные данные'!$AH65,$AJ$5&lt;='Справочные данные'!$AI65),1,0))</f>
        <v>0</v>
      </c>
      <c r="AK65" s="5">
        <f>IF($AJ$5=0,0,IF(AND($AJ$5+AK$6&gt;='Справочные данные'!$AH65,$AJ$5+AK$6&lt;='Справочные данные'!$AI65),1,0))</f>
        <v>0</v>
      </c>
      <c r="AL65">
        <f t="shared" si="0"/>
        <v>9</v>
      </c>
      <c r="AM65" t="str">
        <f t="shared" si="1"/>
        <v>-</v>
      </c>
      <c r="AN65" s="21" t="s">
        <v>77</v>
      </c>
    </row>
    <row r="66" spans="1:40" x14ac:dyDescent="0.25">
      <c r="A66" s="21" t="s">
        <v>78</v>
      </c>
      <c r="B66" s="17">
        <f>IF($C$5=0,0,IF(AND($C$5-$B$6&gt;='Справочные данные'!B66,$C$5-$B$6&lt;='Справочные данные'!C66),1,0))</f>
        <v>0</v>
      </c>
      <c r="C66" s="3">
        <f>IF($C$5=0,0,IF(AND($C$5&gt;='Справочные данные'!B66,'Справочные данные'!$B$2&lt;='Справочные данные'!C66),1,0))</f>
        <v>0</v>
      </c>
      <c r="D66" s="3">
        <f>IF($C$5=0,0,IF(AND($C$5+$D$6&gt;='Справочные данные'!B66,$C$5+$D$6&lt;='Справочные данные'!C66),1,0))</f>
        <v>0</v>
      </c>
      <c r="E66" s="4">
        <f>IF($F$5=0,0,IF(AND($F$5-$E$6&gt;='Справочные данные'!D66,$F$5-$E$6&lt;='Справочные данные'!E66),1,0))</f>
        <v>1</v>
      </c>
      <c r="F66" s="4">
        <f>IF($F$5=0,0,IF(AND($F$5&gt;='Справочные данные'!$D66,$F$5&lt;='Справочные данные'!E66),1,0))</f>
        <v>1</v>
      </c>
      <c r="G66" s="5">
        <f>IF($F$5=0,0,IF(AND($F$5+$G$6&gt;='Справочные данные'!D66,$F$5+$G$6&lt;='Справочные данные'!E66),1,0))</f>
        <v>1</v>
      </c>
      <c r="H66" s="4">
        <f>IF($I$5=0,0,IF(AND($I$5-$H$6&gt;='Справочные данные'!$F66,$I$5-$H$6&lt;='Справочные данные'!$G66),1,0))</f>
        <v>1</v>
      </c>
      <c r="I66" s="4">
        <f>IF($I$5=0,0,IF(AND($I$5&gt;='Справочные данные'!$F66,$I$5&lt;='Справочные данные'!$G66),1,0))</f>
        <v>1</v>
      </c>
      <c r="J66" s="5">
        <f>IF($I$5=0,0,IF(AND($I$5+$J$6&gt;='Справочные данные'!F66,$I$5+$J$6&lt;='Справочные данные'!G66),1,0))</f>
        <v>1</v>
      </c>
      <c r="K66" s="4">
        <f>IF($L$5=0,0,IF(AND($L$5-$K$6&gt;='Справочные данные'!$L66,$L$5-$K$6&lt;='Справочные данные'!$M66),1,0))</f>
        <v>0</v>
      </c>
      <c r="L66" s="4">
        <f>IF($L$5=0,0,IF(AND($L$5&gt;='Справочные данные'!$L66,$L$5&lt;='Справочные данные'!$M66),1,0))</f>
        <v>0</v>
      </c>
      <c r="M66" s="5">
        <f>IF($L$5=0,0,IF(AND($L$5+$M$6&gt;='Справочные данные'!L66,$L$5+$M$6&lt;='Справочные данные'!M66),1,0))</f>
        <v>0</v>
      </c>
      <c r="N66" s="4">
        <f>IF($O$5=0,0,IF(AND($O$5-N$6&gt;='Справочные данные'!$N66,$O$5-N$6&lt;='Справочные данные'!$O66),1,0))</f>
        <v>0</v>
      </c>
      <c r="O66" s="4">
        <f>IF($O$5=0,0,IF(AND($O$5&gt;='Справочные данные'!$N66,$O$5&lt;='Справочные данные'!$O66),1,0))</f>
        <v>1</v>
      </c>
      <c r="P66" s="5">
        <f>IF($O$5=0,0,IF(AND($O$5+P$6&gt;='Справочные данные'!$N66,$O$5+P$6&lt;='Справочные данные'!$O66),1,0))</f>
        <v>1</v>
      </c>
      <c r="Q66" s="4">
        <f>IF($R$5=0,0,IF(AND($R$5-Q$6&gt;='Справочные данные'!$P66,$R$5-Q$6&lt;='Справочные данные'!$Q66),1,0))</f>
        <v>0</v>
      </c>
      <c r="R66" s="4">
        <f>IF($R$5=0,0,IF(AND($R$5&gt;='Справочные данные'!$P66,$R$5&lt;='Справочные данные'!$Q66),1,0))</f>
        <v>0</v>
      </c>
      <c r="S66" s="5">
        <f>IF($R$5=0,0,IF(AND($R$5+S$6&gt;='Справочные данные'!$P66,$R$5+S$6&lt;='Справочные данные'!$Q66),1,0))</f>
        <v>0</v>
      </c>
      <c r="T66" s="4">
        <f>IF($U$5=0,0,IF(AND($U$5-T$6&gt;='Справочные данные'!$R66,$U$5-T$6&lt;='Справочные данные'!$S66),1,0))</f>
        <v>0</v>
      </c>
      <c r="U66" s="4">
        <f>IF($U$5=0,0,IF(AND($U$5&gt;='Справочные данные'!$R66,$U$5&lt;='Справочные данные'!$S66),1,0))</f>
        <v>0</v>
      </c>
      <c r="V66" s="5">
        <f>IF($U$5=0,0,IF(AND($U$5+V$6&gt;='Справочные данные'!$R66,$U$5+V$6&lt;='Справочные данные'!$S66),1,0))</f>
        <v>0</v>
      </c>
      <c r="W66" s="4">
        <f>IF($X$5=0,0,IF(AND($X$5-W$6&gt;='Справочные данные'!$T66,$X$5-W$6&lt;='Справочные данные'!$U66),1,0))</f>
        <v>0</v>
      </c>
      <c r="X66" s="4">
        <f>IF($X$5=0,0,IF(AND($X$5&gt;='Справочные данные'!$T66,$X$5&lt;='Справочные данные'!$U66),1,0))</f>
        <v>0</v>
      </c>
      <c r="Y66" s="5">
        <f>IF($X$5=0,0,IF(AND($X$5+Y$6&gt;='Справочные данные'!$T66,$X$5+Y$6&lt;='Справочные данные'!$U66),1,0))</f>
        <v>0</v>
      </c>
      <c r="Z66" s="4">
        <f>IF($AA$5=0,0,IF(AND($AA$5-Z$6&gt;='Справочные данные'!$V66,$AA$5-Z$6&lt;='Справочные данные'!$W66),1,0))</f>
        <v>0</v>
      </c>
      <c r="AA66" s="4">
        <f>IF($AA$5=0,0,IF(AND($AA$5&gt;='Справочные данные'!$V66,$AA$5&lt;='Справочные данные'!$W66),1,0))</f>
        <v>0</v>
      </c>
      <c r="AB66" s="5">
        <f>IF($AA$5=0,0,IF(AND($AA$5+AB$6&gt;='Справочные данные'!$V66,$AA$5+AB$6&lt;='Справочные данные'!$W66),1,0))</f>
        <v>0</v>
      </c>
      <c r="AC66" s="4">
        <f>IF($AD$5=0,0,IF(AND($AD$5-AC$6&gt;='Справочные данные'!$X66,$AD$5-AC$6&lt;='Справочные данные'!$Y66),1,0))</f>
        <v>0</v>
      </c>
      <c r="AD66" s="4">
        <f>IF($AD$5=0,0,IF(AND($AD$5&gt;='Справочные данные'!$X66,$AD$5&lt;='Справочные данные'!$Y66),1,0))</f>
        <v>0</v>
      </c>
      <c r="AE66" s="5">
        <f>IF($AD$5=0,0,IF(AND($AD$5+AE$6&gt;='Справочные данные'!$X66,$AD$5+AE$6&lt;='Справочные данные'!$Y66),1,0))</f>
        <v>0</v>
      </c>
      <c r="AF66" s="4">
        <f>IF($AG$5=0,0,IF(AND($AG$5-AF$6&gt;='Справочные данные'!$AF66,$AG$5-AF$6&lt;='Справочные данные'!$AG66),1,0))</f>
        <v>0</v>
      </c>
      <c r="AG66" s="4">
        <f>IF($AG$5=0,0,IF(AND($AG$5&gt;='Справочные данные'!$AF66,$AG$5&lt;='Справочные данные'!$AG66),1,0))</f>
        <v>0</v>
      </c>
      <c r="AH66" s="5">
        <f>IF($AG$5=0,0,IF(AND($AG$5+AH$6&gt;='Справочные данные'!$AF66,$AG$5+AH$6&lt;='Справочные данные'!$AG66),1,0))</f>
        <v>0</v>
      </c>
      <c r="AI66" s="4">
        <f>IF($AJ$5=0,0,IF(AND($AJ$5-AI$6&gt;='Справочные данные'!$AH66,$AJ$5-AI$6&lt;='Справочные данные'!$AI66),1,0))</f>
        <v>0</v>
      </c>
      <c r="AJ66" s="4">
        <f>IF($AJ$5=0,0,IF(AND($AJ$5&gt;='Справочные данные'!$AH66,$AJ$5&lt;='Справочные данные'!$AI66),1,0))</f>
        <v>0</v>
      </c>
      <c r="AK66" s="5">
        <f>IF($AJ$5=0,0,IF(AND($AJ$5+AK$6&gt;='Справочные данные'!$AH66,$AJ$5+AK$6&lt;='Справочные данные'!$AI66),1,0))</f>
        <v>0</v>
      </c>
      <c r="AL66">
        <f t="shared" si="0"/>
        <v>8</v>
      </c>
      <c r="AM66" t="str">
        <f t="shared" si="1"/>
        <v>-</v>
      </c>
      <c r="AN66" s="21" t="s">
        <v>78</v>
      </c>
    </row>
    <row r="67" spans="1:40" x14ac:dyDescent="0.25">
      <c r="A67" s="21" t="s">
        <v>79</v>
      </c>
      <c r="B67" s="17">
        <f>IF($C$5=0,0,IF(AND($C$5-$B$6&gt;='Справочные данные'!B67,$C$5-$B$6&lt;='Справочные данные'!C67),1,0))</f>
        <v>0</v>
      </c>
      <c r="C67" s="3">
        <f>IF($C$5=0,0,IF(AND($C$5&gt;='Справочные данные'!B67,'Справочные данные'!$B$2&lt;='Справочные данные'!C67),1,0))</f>
        <v>0</v>
      </c>
      <c r="D67" s="3">
        <f>IF($C$5=0,0,IF(AND($C$5+$D$6&gt;='Справочные данные'!B67,$C$5+$D$6&lt;='Справочные данные'!C67),1,0))</f>
        <v>0</v>
      </c>
      <c r="E67" s="4">
        <f>IF($F$5=0,0,IF(AND($F$5-$E$6&gt;='Справочные данные'!D67,$F$5-$E$6&lt;='Справочные данные'!E67),1,0))</f>
        <v>0</v>
      </c>
      <c r="F67" s="4">
        <f>IF($F$5=0,0,IF(AND($F$5&gt;='Справочные данные'!$D67,$F$5&lt;='Справочные данные'!E67),1,0))</f>
        <v>0</v>
      </c>
      <c r="G67" s="5">
        <f>IF($F$5=0,0,IF(AND($F$5+$G$6&gt;='Справочные данные'!D67,$F$5+$G$6&lt;='Справочные данные'!E67),1,0))</f>
        <v>0</v>
      </c>
      <c r="H67" s="4">
        <f>IF($I$5=0,0,IF(AND($I$5-$H$6&gt;='Справочные данные'!$F67,$I$5-$H$6&lt;='Справочные данные'!$G67),1,0))</f>
        <v>1</v>
      </c>
      <c r="I67" s="4">
        <f>IF($I$5=0,0,IF(AND($I$5&gt;='Справочные данные'!$F67,$I$5&lt;='Справочные данные'!$G67),1,0))</f>
        <v>1</v>
      </c>
      <c r="J67" s="5">
        <f>IF($I$5=0,0,IF(AND($I$5+$J$6&gt;='Справочные данные'!F67,$I$5+$J$6&lt;='Справочные данные'!G67),1,0))</f>
        <v>1</v>
      </c>
      <c r="K67" s="4">
        <f>IF($L$5=0,0,IF(AND($L$5-$K$6&gt;='Справочные данные'!$L67,$L$5-$K$6&lt;='Справочные данные'!$M67),1,0))</f>
        <v>1</v>
      </c>
      <c r="L67" s="4">
        <f>IF($L$5=0,0,IF(AND($L$5&gt;='Справочные данные'!$L67,$L$5&lt;='Справочные данные'!$M67),1,0))</f>
        <v>1</v>
      </c>
      <c r="M67" s="5">
        <f>IF($L$5=0,0,IF(AND($L$5+$M$6&gt;='Справочные данные'!L67,$L$5+$M$6&lt;='Справочные данные'!M67),1,0))</f>
        <v>1</v>
      </c>
      <c r="N67" s="4">
        <f>IF($O$5=0,0,IF(AND($O$5-N$6&gt;='Справочные данные'!$N67,$O$5-N$6&lt;='Справочные данные'!$O67),1,0))</f>
        <v>0</v>
      </c>
      <c r="O67" s="4">
        <f>IF($O$5=0,0,IF(AND($O$5&gt;='Справочные данные'!$N67,$O$5&lt;='Справочные данные'!$O67),1,0))</f>
        <v>1</v>
      </c>
      <c r="P67" s="5">
        <f>IF($O$5=0,0,IF(AND($O$5+P$6&gt;='Справочные данные'!$N67,$O$5+P$6&lt;='Справочные данные'!$O67),1,0))</f>
        <v>1</v>
      </c>
      <c r="Q67" s="4">
        <f>IF($R$5=0,0,IF(AND($R$5-Q$6&gt;='Справочные данные'!$P67,$R$5-Q$6&lt;='Справочные данные'!$Q67),1,0))</f>
        <v>0</v>
      </c>
      <c r="R67" s="4">
        <f>IF($R$5=0,0,IF(AND($R$5&gt;='Справочные данные'!$P67,$R$5&lt;='Справочные данные'!$Q67),1,0))</f>
        <v>0</v>
      </c>
      <c r="S67" s="5">
        <f>IF($R$5=0,0,IF(AND($R$5+S$6&gt;='Справочные данные'!$P67,$R$5+S$6&lt;='Справочные данные'!$Q67),1,0))</f>
        <v>0</v>
      </c>
      <c r="T67" s="4">
        <f>IF($U$5=0,0,IF(AND($U$5-T$6&gt;='Справочные данные'!$R67,$U$5-T$6&lt;='Справочные данные'!$S67),1,0))</f>
        <v>0</v>
      </c>
      <c r="U67" s="4">
        <f>IF($U$5=0,0,IF(AND($U$5&gt;='Справочные данные'!$R67,$U$5&lt;='Справочные данные'!$S67),1,0))</f>
        <v>0</v>
      </c>
      <c r="V67" s="5">
        <f>IF($U$5=0,0,IF(AND($U$5+V$6&gt;='Справочные данные'!$R67,$U$5+V$6&lt;='Справочные данные'!$S67),1,0))</f>
        <v>0</v>
      </c>
      <c r="W67" s="4">
        <f>IF($X$5=0,0,IF(AND($X$5-W$6&gt;='Справочные данные'!$T67,$X$5-W$6&lt;='Справочные данные'!$U67),1,0))</f>
        <v>0</v>
      </c>
      <c r="X67" s="4">
        <f>IF($X$5=0,0,IF(AND($X$5&gt;='Справочные данные'!$T67,$X$5&lt;='Справочные данные'!$U67),1,0))</f>
        <v>0</v>
      </c>
      <c r="Y67" s="5">
        <f>IF($X$5=0,0,IF(AND($X$5+Y$6&gt;='Справочные данные'!$T67,$X$5+Y$6&lt;='Справочные данные'!$U67),1,0))</f>
        <v>0</v>
      </c>
      <c r="Z67" s="4">
        <f>IF($AA$5=0,0,IF(AND($AA$5-Z$6&gt;='Справочные данные'!$V67,$AA$5-Z$6&lt;='Справочные данные'!$W67),1,0))</f>
        <v>0</v>
      </c>
      <c r="AA67" s="4">
        <f>IF($AA$5=0,0,IF(AND($AA$5&gt;='Справочные данные'!$V67,$AA$5&lt;='Справочные данные'!$W67),1,0))</f>
        <v>0</v>
      </c>
      <c r="AB67" s="5">
        <f>IF($AA$5=0,0,IF(AND($AA$5+AB$6&gt;='Справочные данные'!$V67,$AA$5+AB$6&lt;='Справочные данные'!$W67),1,0))</f>
        <v>0</v>
      </c>
      <c r="AC67" s="4">
        <f>IF($AD$5=0,0,IF(AND($AD$5-AC$6&gt;='Справочные данные'!$X67,$AD$5-AC$6&lt;='Справочные данные'!$Y67),1,0))</f>
        <v>0</v>
      </c>
      <c r="AD67" s="4">
        <f>IF($AD$5=0,0,IF(AND($AD$5&gt;='Справочные данные'!$X67,$AD$5&lt;='Справочные данные'!$Y67),1,0))</f>
        <v>0</v>
      </c>
      <c r="AE67" s="5">
        <f>IF($AD$5=0,0,IF(AND($AD$5+AE$6&gt;='Справочные данные'!$X67,$AD$5+AE$6&lt;='Справочные данные'!$Y67),1,0))</f>
        <v>0</v>
      </c>
      <c r="AF67" s="4">
        <f>IF($AG$5=0,0,IF(AND($AG$5-AF$6&gt;='Справочные данные'!$AF67,$AG$5-AF$6&lt;='Справочные данные'!$AG67),1,0))</f>
        <v>0</v>
      </c>
      <c r="AG67" s="4">
        <f>IF($AG$5=0,0,IF(AND($AG$5&gt;='Справочные данные'!$AF67,$AG$5&lt;='Справочные данные'!$AG67),1,0))</f>
        <v>0</v>
      </c>
      <c r="AH67" s="5">
        <f>IF($AG$5=0,0,IF(AND($AG$5+AH$6&gt;='Справочные данные'!$AF67,$AG$5+AH$6&lt;='Справочные данные'!$AG67),1,0))</f>
        <v>0</v>
      </c>
      <c r="AI67" s="4">
        <f>IF($AJ$5=0,0,IF(AND($AJ$5-AI$6&gt;='Справочные данные'!$AH67,$AJ$5-AI$6&lt;='Справочные данные'!$AI67),1,0))</f>
        <v>0</v>
      </c>
      <c r="AJ67" s="4">
        <f>IF($AJ$5=0,0,IF(AND($AJ$5&gt;='Справочные данные'!$AH67,$AJ$5&lt;='Справочные данные'!$AI67),1,0))</f>
        <v>0</v>
      </c>
      <c r="AK67" s="5">
        <f>IF($AJ$5=0,0,IF(AND($AJ$5+AK$6&gt;='Справочные данные'!$AH67,$AJ$5+AK$6&lt;='Справочные данные'!$AI67),1,0))</f>
        <v>0</v>
      </c>
      <c r="AL67">
        <f t="shared" si="0"/>
        <v>8</v>
      </c>
      <c r="AM67" t="str">
        <f t="shared" si="1"/>
        <v>-</v>
      </c>
      <c r="AN67" s="21" t="s">
        <v>79</v>
      </c>
    </row>
    <row r="68" spans="1:40" x14ac:dyDescent="0.25">
      <c r="A68" s="21" t="s">
        <v>80</v>
      </c>
      <c r="B68" s="17">
        <f>IF($C$5=0,0,IF(AND($C$5-$B$6&gt;='Справочные данные'!B68,$C$5-$B$6&lt;='Справочные данные'!C68),1,0))</f>
        <v>0</v>
      </c>
      <c r="C68" s="3">
        <f>IF($C$5=0,0,IF(AND($C$5&gt;='Справочные данные'!B68,'Справочные данные'!$B$2&lt;='Справочные данные'!C68),1,0))</f>
        <v>0</v>
      </c>
      <c r="D68" s="3">
        <f>IF($C$5=0,0,IF(AND($C$5+$D$6&gt;='Справочные данные'!B68,$C$5+$D$6&lt;='Справочные данные'!C68),1,0))</f>
        <v>0</v>
      </c>
      <c r="E68" s="4">
        <f>IF($F$5=0,0,IF(AND($F$5-$E$6&gt;='Справочные данные'!D68,$F$5-$E$6&lt;='Справочные данные'!E68),1,0))</f>
        <v>0</v>
      </c>
      <c r="F68" s="4">
        <f>IF($F$5=0,0,IF(AND($F$5&gt;='Справочные данные'!$D68,$F$5&lt;='Справочные данные'!E68),1,0))</f>
        <v>0</v>
      </c>
      <c r="G68" s="5">
        <f>IF($F$5=0,0,IF(AND($F$5+$G$6&gt;='Справочные данные'!D68,$F$5+$G$6&lt;='Справочные данные'!E68),1,0))</f>
        <v>0</v>
      </c>
      <c r="H68" s="4">
        <f>IF($I$5=0,0,IF(AND($I$5-$H$6&gt;='Справочные данные'!$F68,$I$5-$H$6&lt;='Справочные данные'!$G68),1,0))</f>
        <v>1</v>
      </c>
      <c r="I68" s="4">
        <f>IF($I$5=0,0,IF(AND($I$5&gt;='Справочные данные'!$F68,$I$5&lt;='Справочные данные'!$G68),1,0))</f>
        <v>1</v>
      </c>
      <c r="J68" s="5">
        <f>IF($I$5=0,0,IF(AND($I$5+$J$6&gt;='Справочные данные'!F68,$I$5+$J$6&lt;='Справочные данные'!G68),1,0))</f>
        <v>1</v>
      </c>
      <c r="K68" s="4">
        <f>IF($L$5=0,0,IF(AND($L$5-$K$6&gt;='Справочные данные'!$L68,$L$5-$K$6&lt;='Справочные данные'!$M68),1,0))</f>
        <v>1</v>
      </c>
      <c r="L68" s="4">
        <f>IF($L$5=0,0,IF(AND($L$5&gt;='Справочные данные'!$L68,$L$5&lt;='Справочные данные'!$M68),1,0))</f>
        <v>1</v>
      </c>
      <c r="M68" s="5">
        <f>IF($L$5=0,0,IF(AND($L$5+$M$6&gt;='Справочные данные'!L68,$L$5+$M$6&lt;='Справочные данные'!M68),1,0))</f>
        <v>1</v>
      </c>
      <c r="N68" s="4">
        <f>IF($O$5=0,0,IF(AND($O$5-N$6&gt;='Справочные данные'!$N68,$O$5-N$6&lt;='Справочные данные'!$O68),1,0))</f>
        <v>0</v>
      </c>
      <c r="O68" s="4">
        <f>IF($O$5=0,0,IF(AND($O$5&gt;='Справочные данные'!$N68,$O$5&lt;='Справочные данные'!$O68),1,0))</f>
        <v>1</v>
      </c>
      <c r="P68" s="5">
        <f>IF($O$5=0,0,IF(AND($O$5+P$6&gt;='Справочные данные'!$N68,$O$5+P$6&lt;='Справочные данные'!$O68),1,0))</f>
        <v>1</v>
      </c>
      <c r="Q68" s="4">
        <f>IF($R$5=0,0,IF(AND($R$5-Q$6&gt;='Справочные данные'!$P68,$R$5-Q$6&lt;='Справочные данные'!$Q68),1,0))</f>
        <v>0</v>
      </c>
      <c r="R68" s="4">
        <f>IF($R$5=0,0,IF(AND($R$5&gt;='Справочные данные'!$P68,$R$5&lt;='Справочные данные'!$Q68),1,0))</f>
        <v>0</v>
      </c>
      <c r="S68" s="5">
        <f>IF($R$5=0,0,IF(AND($R$5+S$6&gt;='Справочные данные'!$P68,$R$5+S$6&lt;='Справочные данные'!$Q68),1,0))</f>
        <v>0</v>
      </c>
      <c r="T68" s="4">
        <f>IF($U$5=0,0,IF(AND($U$5-T$6&gt;='Справочные данные'!$R68,$U$5-T$6&lt;='Справочные данные'!$S68),1,0))</f>
        <v>0</v>
      </c>
      <c r="U68" s="4">
        <f>IF($U$5=0,0,IF(AND($U$5&gt;='Справочные данные'!$R68,$U$5&lt;='Справочные данные'!$S68),1,0))</f>
        <v>0</v>
      </c>
      <c r="V68" s="5">
        <f>IF($U$5=0,0,IF(AND($U$5+V$6&gt;='Справочные данные'!$R68,$U$5+V$6&lt;='Справочные данные'!$S68),1,0))</f>
        <v>0</v>
      </c>
      <c r="W68" s="4">
        <f>IF($X$5=0,0,IF(AND($X$5-W$6&gt;='Справочные данные'!$T68,$X$5-W$6&lt;='Справочные данные'!$U68),1,0))</f>
        <v>0</v>
      </c>
      <c r="X68" s="4">
        <f>IF($X$5=0,0,IF(AND($X$5&gt;='Справочные данные'!$T68,$X$5&lt;='Справочные данные'!$U68),1,0))</f>
        <v>0</v>
      </c>
      <c r="Y68" s="5">
        <f>IF($X$5=0,0,IF(AND($X$5+Y$6&gt;='Справочные данные'!$T68,$X$5+Y$6&lt;='Справочные данные'!$U68),1,0))</f>
        <v>0</v>
      </c>
      <c r="Z68" s="4">
        <f>IF($AA$5=0,0,IF(AND($AA$5-Z$6&gt;='Справочные данные'!$V68,$AA$5-Z$6&lt;='Справочные данные'!$W68),1,0))</f>
        <v>0</v>
      </c>
      <c r="AA68" s="4">
        <f>IF($AA$5=0,0,IF(AND($AA$5&gt;='Справочные данные'!$V68,$AA$5&lt;='Справочные данные'!$W68),1,0))</f>
        <v>0</v>
      </c>
      <c r="AB68" s="5">
        <f>IF($AA$5=0,0,IF(AND($AA$5+AB$6&gt;='Справочные данные'!$V68,$AA$5+AB$6&lt;='Справочные данные'!$W68),1,0))</f>
        <v>0</v>
      </c>
      <c r="AC68" s="4">
        <f>IF($AD$5=0,0,IF(AND($AD$5-AC$6&gt;='Справочные данные'!$X68,$AD$5-AC$6&lt;='Справочные данные'!$Y68),1,0))</f>
        <v>0</v>
      </c>
      <c r="AD68" s="4">
        <f>IF($AD$5=0,0,IF(AND($AD$5&gt;='Справочные данные'!$X68,$AD$5&lt;='Справочные данные'!$Y68),1,0))</f>
        <v>0</v>
      </c>
      <c r="AE68" s="5">
        <f>IF($AD$5=0,0,IF(AND($AD$5+AE$6&gt;='Справочные данные'!$X68,$AD$5+AE$6&lt;='Справочные данные'!$Y68),1,0))</f>
        <v>0</v>
      </c>
      <c r="AF68" s="4">
        <f>IF($AG$5=0,0,IF(AND($AG$5-AF$6&gt;='Справочные данные'!$AF68,$AG$5-AF$6&lt;='Справочные данные'!$AG68),1,0))</f>
        <v>0</v>
      </c>
      <c r="AG68" s="4">
        <f>IF($AG$5=0,0,IF(AND($AG$5&gt;='Справочные данные'!$AF68,$AG$5&lt;='Справочные данные'!$AG68),1,0))</f>
        <v>0</v>
      </c>
      <c r="AH68" s="5">
        <f>IF($AG$5=0,0,IF(AND($AG$5+AH$6&gt;='Справочные данные'!$AF68,$AG$5+AH$6&lt;='Справочные данные'!$AG68),1,0))</f>
        <v>0</v>
      </c>
      <c r="AI68" s="4">
        <f>IF($AJ$5=0,0,IF(AND($AJ$5-AI$6&gt;='Справочные данные'!$AH68,$AJ$5-AI$6&lt;='Справочные данные'!$AI68),1,0))</f>
        <v>0</v>
      </c>
      <c r="AJ68" s="4">
        <f>IF($AJ$5=0,0,IF(AND($AJ$5&gt;='Справочные данные'!$AH68,$AJ$5&lt;='Справочные данные'!$AI68),1,0))</f>
        <v>0</v>
      </c>
      <c r="AK68" s="5">
        <f>IF($AJ$5=0,0,IF(AND($AJ$5+AK$6&gt;='Справочные данные'!$AH68,$AJ$5+AK$6&lt;='Справочные данные'!$AI68),1,0))</f>
        <v>0</v>
      </c>
      <c r="AL68">
        <f t="shared" si="0"/>
        <v>8</v>
      </c>
      <c r="AM68" t="str">
        <f t="shared" si="1"/>
        <v>-</v>
      </c>
      <c r="AN68" s="21" t="s">
        <v>80</v>
      </c>
    </row>
    <row r="69" spans="1:40" x14ac:dyDescent="0.25">
      <c r="A69" s="21" t="s">
        <v>87</v>
      </c>
      <c r="B69" s="17">
        <f>IF($C$5=0,0,IF(AND($C$5-$B$6&gt;='Справочные данные'!B69,$C$5-$B$6&lt;='Справочные данные'!C69),1,0))</f>
        <v>0</v>
      </c>
      <c r="C69" s="3">
        <f>IF($C$5=0,0,IF(AND($C$5&gt;='Справочные данные'!B69,'Справочные данные'!$B$2&lt;='Справочные данные'!C69),1,0))</f>
        <v>0</v>
      </c>
      <c r="D69" s="3">
        <f>IF($C$5=0,0,IF(AND($C$5+$D$6&gt;='Справочные данные'!B69,$C$5+$D$6&lt;='Справочные данные'!C69),1,0))</f>
        <v>0</v>
      </c>
      <c r="E69" s="4">
        <f>IF($F$5=0,0,IF(AND($F$5-$E$6&gt;='Справочные данные'!D69,$F$5-$E$6&lt;='Справочные данные'!E69),1,0))</f>
        <v>0</v>
      </c>
      <c r="F69" s="4">
        <f>IF($F$5=0,0,IF(AND($F$5&gt;='Справочные данные'!$D69,$F$5&lt;='Справочные данные'!E69),1,0))</f>
        <v>0</v>
      </c>
      <c r="G69" s="5">
        <f>IF($F$5=0,0,IF(AND($F$5+$G$6&gt;='Справочные данные'!D69,$F$5+$G$6&lt;='Справочные данные'!E69),1,0))</f>
        <v>0</v>
      </c>
      <c r="H69" s="4">
        <f>IF($I$5=0,0,IF(AND($I$5-$H$6&gt;='Справочные данные'!$F69,$I$5-$H$6&lt;='Справочные данные'!$G69),1,0))</f>
        <v>0</v>
      </c>
      <c r="I69" s="4">
        <f>IF($I$5=0,0,IF(AND($I$5&gt;='Справочные данные'!$F69,$I$5&lt;='Справочные данные'!$G69),1,0))</f>
        <v>0</v>
      </c>
      <c r="J69" s="5">
        <f>IF($I$5=0,0,IF(AND($I$5+$J$6&gt;='Справочные данные'!F69,$I$5+$J$6&lt;='Справочные данные'!G69),1,0))</f>
        <v>0</v>
      </c>
      <c r="K69" s="4">
        <f>IF($L$5=0,0,IF(AND($L$5-$K$6&gt;='Справочные данные'!$L69,$L$5-$K$6&lt;='Справочные данные'!$M69),1,0))</f>
        <v>1</v>
      </c>
      <c r="L69" s="4">
        <f>IF($L$5=0,0,IF(AND($L$5&gt;='Справочные данные'!$L69,$L$5&lt;='Справочные данные'!$M69),1,0))</f>
        <v>1</v>
      </c>
      <c r="M69" s="5">
        <f>IF($L$5=0,0,IF(AND($L$5+$M$6&gt;='Справочные данные'!L69,$L$5+$M$6&lt;='Справочные данные'!M69),1,0))</f>
        <v>1</v>
      </c>
      <c r="N69" s="4">
        <f>IF($O$5=0,0,IF(AND($O$5-N$6&gt;='Справочные данные'!$N69,$O$5-N$6&lt;='Справочные данные'!$O69),1,0))</f>
        <v>0</v>
      </c>
      <c r="O69" s="4">
        <f>IF($O$5=0,0,IF(AND($O$5&gt;='Справочные данные'!$N69,$O$5&lt;='Справочные данные'!$O69),1,0))</f>
        <v>1</v>
      </c>
      <c r="P69" s="5">
        <f>IF($O$5=0,0,IF(AND($O$5+P$6&gt;='Справочные данные'!$N69,$O$5+P$6&lt;='Справочные данные'!$O69),1,0))</f>
        <v>1</v>
      </c>
      <c r="Q69" s="4">
        <f>IF($R$5=0,0,IF(AND($R$5-Q$6&gt;='Справочные данные'!$P69,$R$5-Q$6&lt;='Справочные данные'!$Q69),1,0))</f>
        <v>0</v>
      </c>
      <c r="R69" s="4">
        <f>IF($R$5=0,0,IF(AND($R$5&gt;='Справочные данные'!$P69,$R$5&lt;='Справочные данные'!$Q69),1,0))</f>
        <v>0</v>
      </c>
      <c r="S69" s="5">
        <f>IF($R$5=0,0,IF(AND($R$5+S$6&gt;='Справочные данные'!$P69,$R$5+S$6&lt;='Справочные данные'!$Q69),1,0))</f>
        <v>0</v>
      </c>
      <c r="T69" s="4">
        <f>IF($U$5=0,0,IF(AND($U$5-T$6&gt;='Справочные данные'!$R69,$U$5-T$6&lt;='Справочные данные'!$S69),1,0))</f>
        <v>0</v>
      </c>
      <c r="U69" s="4">
        <f>IF($U$5=0,0,IF(AND($U$5&gt;='Справочные данные'!$R69,$U$5&lt;='Справочные данные'!$S69),1,0))</f>
        <v>0</v>
      </c>
      <c r="V69" s="5">
        <f>IF($U$5=0,0,IF(AND($U$5+V$6&gt;='Справочные данные'!$R69,$U$5+V$6&lt;='Справочные данные'!$S69),1,0))</f>
        <v>0</v>
      </c>
      <c r="W69" s="4">
        <f>IF($X$5=0,0,IF(AND($X$5-W$6&gt;='Справочные данные'!$T69,$X$5-W$6&lt;='Справочные данные'!$U69),1,0))</f>
        <v>0</v>
      </c>
      <c r="X69" s="4">
        <f>IF($X$5=0,0,IF(AND($X$5&gt;='Справочные данные'!$T69,$X$5&lt;='Справочные данные'!$U69),1,0))</f>
        <v>0</v>
      </c>
      <c r="Y69" s="5">
        <f>IF($X$5=0,0,IF(AND($X$5+Y$6&gt;='Справочные данные'!$T69,$X$5+Y$6&lt;='Справочные данные'!$U69),1,0))</f>
        <v>0</v>
      </c>
      <c r="Z69" s="4">
        <f>IF($AA$5=0,0,IF(AND($AA$5-Z$6&gt;='Справочные данные'!$V69,$AA$5-Z$6&lt;='Справочные данные'!$W69),1,0))</f>
        <v>0</v>
      </c>
      <c r="AA69" s="4">
        <f>IF($AA$5=0,0,IF(AND($AA$5&gt;='Справочные данные'!$V69,$AA$5&lt;='Справочные данные'!$W69),1,0))</f>
        <v>0</v>
      </c>
      <c r="AB69" s="5">
        <f>IF($AA$5=0,0,IF(AND($AA$5+AB$6&gt;='Справочные данные'!$V69,$AA$5+AB$6&lt;='Справочные данные'!$W69),1,0))</f>
        <v>0</v>
      </c>
      <c r="AC69" s="4">
        <f>IF($AD$5=0,0,IF(AND($AD$5-AC$6&gt;='Справочные данные'!$X69,$AD$5-AC$6&lt;='Справочные данные'!$Y69),1,0))</f>
        <v>0</v>
      </c>
      <c r="AD69" s="4">
        <f>IF($AD$5=0,0,IF(AND($AD$5&gt;='Справочные данные'!$X69,$AD$5&lt;='Справочные данные'!$Y69),1,0))</f>
        <v>0</v>
      </c>
      <c r="AE69" s="5">
        <f>IF($AD$5=0,0,IF(AND($AD$5+AE$6&gt;='Справочные данные'!$X69,$AD$5+AE$6&lt;='Справочные данные'!$Y69),1,0))</f>
        <v>0</v>
      </c>
      <c r="AF69" s="4">
        <f>IF($AG$5=0,0,IF(AND($AG$5-AF$6&gt;='Справочные данные'!$AF69,$AG$5-AF$6&lt;='Справочные данные'!$AG69),1,0))</f>
        <v>0</v>
      </c>
      <c r="AG69" s="4">
        <f>IF($AG$5=0,0,IF(AND($AG$5&gt;='Справочные данные'!$AF69,$AG$5&lt;='Справочные данные'!$AG69),1,0))</f>
        <v>0</v>
      </c>
      <c r="AH69" s="5">
        <f>IF($AG$5=0,0,IF(AND($AG$5+AH$6&gt;='Справочные данные'!$AF69,$AG$5+AH$6&lt;='Справочные данные'!$AG69),1,0))</f>
        <v>0</v>
      </c>
      <c r="AI69" s="4">
        <f>IF($AJ$5=0,0,IF(AND($AJ$5-AI$6&gt;='Справочные данные'!$AH69,$AJ$5-AI$6&lt;='Справочные данные'!$AI69),1,0))</f>
        <v>0</v>
      </c>
      <c r="AJ69" s="4">
        <f>IF($AJ$5=0,0,IF(AND($AJ$5&gt;='Справочные данные'!$AH69,$AJ$5&lt;='Справочные данные'!$AI69),1,0))</f>
        <v>0</v>
      </c>
      <c r="AK69" s="5">
        <f>IF($AJ$5=0,0,IF(AND($AJ$5+AK$6&gt;='Справочные данные'!$AH69,$AJ$5+AK$6&lt;='Справочные данные'!$AI69),1,0))</f>
        <v>0</v>
      </c>
      <c r="AL69">
        <f t="shared" si="0"/>
        <v>5</v>
      </c>
      <c r="AM69" t="str">
        <f t="shared" si="1"/>
        <v>-</v>
      </c>
      <c r="AN69" s="21" t="s">
        <v>87</v>
      </c>
    </row>
    <row r="70" spans="1:40" x14ac:dyDescent="0.25">
      <c r="A70" s="21" t="s">
        <v>88</v>
      </c>
      <c r="B70" s="17">
        <f>IF($C$5=0,0,IF(AND($C$5-$B$6&gt;='Справочные данные'!B70,$C$5-$B$6&lt;='Справочные данные'!C70),1,0))</f>
        <v>0</v>
      </c>
      <c r="C70" s="3">
        <f>IF($C$5=0,0,IF(AND($C$5&gt;='Справочные данные'!B70,'Справочные данные'!$B$2&lt;='Справочные данные'!C70),1,0))</f>
        <v>0</v>
      </c>
      <c r="D70" s="3">
        <f>IF($C$5=0,0,IF(AND($C$5+$D$6&gt;='Справочные данные'!B70,$C$5+$D$6&lt;='Справочные данные'!C70),1,0))</f>
        <v>0</v>
      </c>
      <c r="E70" s="4">
        <f>IF($F$5=0,0,IF(AND($F$5-$E$6&gt;='Справочные данные'!D70,$F$5-$E$6&lt;='Справочные данные'!E70),1,0))</f>
        <v>0</v>
      </c>
      <c r="F70" s="4">
        <f>IF($F$5=0,0,IF(AND($F$5&gt;='Справочные данные'!$D70,$F$5&lt;='Справочные данные'!E70),1,0))</f>
        <v>0</v>
      </c>
      <c r="G70" s="5">
        <f>IF($F$5=0,0,IF(AND($F$5+$G$6&gt;='Справочные данные'!D70,$F$5+$G$6&lt;='Справочные данные'!E70),1,0))</f>
        <v>0</v>
      </c>
      <c r="H70" s="4">
        <f>IF($I$5=0,0,IF(AND($I$5-$H$6&gt;='Справочные данные'!$F70,$I$5-$H$6&lt;='Справочные данные'!$G70),1,0))</f>
        <v>1</v>
      </c>
      <c r="I70" s="4">
        <f>IF($I$5=0,0,IF(AND($I$5&gt;='Справочные данные'!$F70,$I$5&lt;='Справочные данные'!$G70),1,0))</f>
        <v>1</v>
      </c>
      <c r="J70" s="5">
        <f>IF($I$5=0,0,IF(AND($I$5+$J$6&gt;='Справочные данные'!F70,$I$5+$J$6&lt;='Справочные данные'!G70),1,0))</f>
        <v>1</v>
      </c>
      <c r="K70" s="4">
        <f>IF($L$5=0,0,IF(AND($L$5-$K$6&gt;='Справочные данные'!$L70,$L$5-$K$6&lt;='Справочные данные'!$M70),1,0))</f>
        <v>1</v>
      </c>
      <c r="L70" s="4">
        <f>IF($L$5=0,0,IF(AND($L$5&gt;='Справочные данные'!$L70,$L$5&lt;='Справочные данные'!$M70),1,0))</f>
        <v>1</v>
      </c>
      <c r="M70" s="5">
        <f>IF($L$5=0,0,IF(AND($L$5+$M$6&gt;='Справочные данные'!L70,$L$5+$M$6&lt;='Справочные данные'!M70),1,0))</f>
        <v>1</v>
      </c>
      <c r="N70" s="4">
        <f>IF($O$5=0,0,IF(AND($O$5-N$6&gt;='Справочные данные'!$N70,$O$5-N$6&lt;='Справочные данные'!$O70),1,0))</f>
        <v>0</v>
      </c>
      <c r="O70" s="4">
        <f>IF($O$5=0,0,IF(AND($O$5&gt;='Справочные данные'!$N70,$O$5&lt;='Справочные данные'!$O70),1,0))</f>
        <v>1</v>
      </c>
      <c r="P70" s="5">
        <f>IF($O$5=0,0,IF(AND($O$5+P$6&gt;='Справочные данные'!$N70,$O$5+P$6&lt;='Справочные данные'!$O70),1,0))</f>
        <v>1</v>
      </c>
      <c r="Q70" s="4">
        <f>IF($R$5=0,0,IF(AND($R$5-Q$6&gt;='Справочные данные'!$P70,$R$5-Q$6&lt;='Справочные данные'!$Q70),1,0))</f>
        <v>0</v>
      </c>
      <c r="R70" s="4">
        <f>IF($R$5=0,0,IF(AND($R$5&gt;='Справочные данные'!$P70,$R$5&lt;='Справочные данные'!$Q70),1,0))</f>
        <v>0</v>
      </c>
      <c r="S70" s="5">
        <f>IF($R$5=0,0,IF(AND($R$5+S$6&gt;='Справочные данные'!$P70,$R$5+S$6&lt;='Справочные данные'!$Q70),1,0))</f>
        <v>0</v>
      </c>
      <c r="T70" s="4">
        <f>IF($U$5=0,0,IF(AND($U$5-T$6&gt;='Справочные данные'!$R70,$U$5-T$6&lt;='Справочные данные'!$S70),1,0))</f>
        <v>0</v>
      </c>
      <c r="U70" s="4">
        <f>IF($U$5=0,0,IF(AND($U$5&gt;='Справочные данные'!$R70,$U$5&lt;='Справочные данные'!$S70),1,0))</f>
        <v>0</v>
      </c>
      <c r="V70" s="5">
        <f>IF($U$5=0,0,IF(AND($U$5+V$6&gt;='Справочные данные'!$R70,$U$5+V$6&lt;='Справочные данные'!$S70),1,0))</f>
        <v>0</v>
      </c>
      <c r="W70" s="4">
        <f>IF($X$5=0,0,IF(AND($X$5-W$6&gt;='Справочные данные'!$T70,$X$5-W$6&lt;='Справочные данные'!$U70),1,0))</f>
        <v>0</v>
      </c>
      <c r="X70" s="4">
        <f>IF($X$5=0,0,IF(AND($X$5&gt;='Справочные данные'!$T70,$X$5&lt;='Справочные данные'!$U70),1,0))</f>
        <v>0</v>
      </c>
      <c r="Y70" s="5">
        <f>IF($X$5=0,0,IF(AND($X$5+Y$6&gt;='Справочные данные'!$T70,$X$5+Y$6&lt;='Справочные данные'!$U70),1,0))</f>
        <v>0</v>
      </c>
      <c r="Z70" s="4">
        <f>IF($AA$5=0,0,IF(AND($AA$5-Z$6&gt;='Справочные данные'!$V70,$AA$5-Z$6&lt;='Справочные данные'!$W70),1,0))</f>
        <v>0</v>
      </c>
      <c r="AA70" s="4">
        <f>IF($AA$5=0,0,IF(AND($AA$5&gt;='Справочные данные'!$V70,$AA$5&lt;='Справочные данные'!$W70),1,0))</f>
        <v>0</v>
      </c>
      <c r="AB70" s="5">
        <f>IF($AA$5=0,0,IF(AND($AA$5+AB$6&gt;='Справочные данные'!$V70,$AA$5+AB$6&lt;='Справочные данные'!$W70),1,0))</f>
        <v>0</v>
      </c>
      <c r="AC70" s="4">
        <f>IF($AD$5=0,0,IF(AND($AD$5-AC$6&gt;='Справочные данные'!$X70,$AD$5-AC$6&lt;='Справочные данные'!$Y70),1,0))</f>
        <v>0</v>
      </c>
      <c r="AD70" s="4">
        <f>IF($AD$5=0,0,IF(AND($AD$5&gt;='Справочные данные'!$X70,$AD$5&lt;='Справочные данные'!$Y70),1,0))</f>
        <v>0</v>
      </c>
      <c r="AE70" s="5">
        <f>IF($AD$5=0,0,IF(AND($AD$5+AE$6&gt;='Справочные данные'!$X70,$AD$5+AE$6&lt;='Справочные данные'!$Y70),1,0))</f>
        <v>0</v>
      </c>
      <c r="AF70" s="4">
        <f>IF($AG$5=0,0,IF(AND($AG$5-AF$6&gt;='Справочные данные'!$AF70,$AG$5-AF$6&lt;='Справочные данные'!$AG70),1,0))</f>
        <v>0</v>
      </c>
      <c r="AG70" s="4">
        <f>IF($AG$5=0,0,IF(AND($AG$5&gt;='Справочные данные'!$AF70,$AG$5&lt;='Справочные данные'!$AG70),1,0))</f>
        <v>0</v>
      </c>
      <c r="AH70" s="5">
        <f>IF($AG$5=0,0,IF(AND($AG$5+AH$6&gt;='Справочные данные'!$AF70,$AG$5+AH$6&lt;='Справочные данные'!$AG70),1,0))</f>
        <v>0</v>
      </c>
      <c r="AI70" s="4">
        <f>IF($AJ$5=0,0,IF(AND($AJ$5-AI$6&gt;='Справочные данные'!$AH70,$AJ$5-AI$6&lt;='Справочные данные'!$AI70),1,0))</f>
        <v>0</v>
      </c>
      <c r="AJ70" s="4">
        <f>IF($AJ$5=0,0,IF(AND($AJ$5&gt;='Справочные данные'!$AH70,$AJ$5&lt;='Справочные данные'!$AI70),1,0))</f>
        <v>0</v>
      </c>
      <c r="AK70" s="5">
        <f>IF($AJ$5=0,0,IF(AND($AJ$5+AK$6&gt;='Справочные данные'!$AH70,$AJ$5+AK$6&lt;='Справочные данные'!$AI70),1,0))</f>
        <v>0</v>
      </c>
      <c r="AL70">
        <f t="shared" si="0"/>
        <v>8</v>
      </c>
      <c r="AM70" t="str">
        <f t="shared" si="1"/>
        <v>-</v>
      </c>
      <c r="AN70" s="21" t="s">
        <v>88</v>
      </c>
    </row>
    <row r="71" spans="1:40" x14ac:dyDescent="0.25">
      <c r="A71" s="21" t="s">
        <v>81</v>
      </c>
      <c r="B71" s="17">
        <f>IF($C$5=0,0,IF(AND($C$5-$B$6&gt;='Справочные данные'!B71,$C$5-$B$6&lt;='Справочные данные'!C71),1,0))</f>
        <v>0</v>
      </c>
      <c r="C71" s="3">
        <f>IF($C$5=0,0,IF(AND($C$5&gt;='Справочные данные'!B71,'Справочные данные'!$B$2&lt;='Справочные данные'!C71),1,0))</f>
        <v>0</v>
      </c>
      <c r="D71" s="3">
        <f>IF($C$5=0,0,IF(AND($C$5+$D$6&gt;='Справочные данные'!B71,$C$5+$D$6&lt;='Справочные данные'!C71),1,0))</f>
        <v>0</v>
      </c>
      <c r="E71" s="4">
        <f>IF($F$5=0,0,IF(AND($F$5-$E$6&gt;='Справочные данные'!D71,$F$5-$E$6&lt;='Справочные данные'!E71),1,0))</f>
        <v>1</v>
      </c>
      <c r="F71" s="4">
        <f>IF($F$5=0,0,IF(AND($F$5&gt;='Справочные данные'!$D71,$F$5&lt;='Справочные данные'!E71),1,0))</f>
        <v>1</v>
      </c>
      <c r="G71" s="5">
        <f>IF($F$5=0,0,IF(AND($F$5+$G$6&gt;='Справочные данные'!D71,$F$5+$G$6&lt;='Справочные данные'!E71),1,0))</f>
        <v>1</v>
      </c>
      <c r="H71" s="4">
        <f>IF($I$5=0,0,IF(AND($I$5-$H$6&gt;='Справочные данные'!$F71,$I$5-$H$6&lt;='Справочные данные'!$G71),1,0))</f>
        <v>0</v>
      </c>
      <c r="I71" s="4">
        <f>IF($I$5=0,0,IF(AND($I$5&gt;='Справочные данные'!$F71,$I$5&lt;='Справочные данные'!$G71),1,0))</f>
        <v>0</v>
      </c>
      <c r="J71" s="5">
        <f>IF($I$5=0,0,IF(AND($I$5+$J$6&gt;='Справочные данные'!F71,$I$5+$J$6&lt;='Справочные данные'!G71),1,0))</f>
        <v>0</v>
      </c>
      <c r="K71" s="4">
        <f>IF($L$5=0,0,IF(AND($L$5-$K$6&gt;='Справочные данные'!$L71,$L$5-$K$6&lt;='Справочные данные'!$M71),1,0))</f>
        <v>0</v>
      </c>
      <c r="L71" s="4">
        <f>IF($L$5=0,0,IF(AND($L$5&gt;='Справочные данные'!$L71,$L$5&lt;='Справочные данные'!$M71),1,0))</f>
        <v>0</v>
      </c>
      <c r="M71" s="5">
        <f>IF($L$5=0,0,IF(AND($L$5+$M$6&gt;='Справочные данные'!L71,$L$5+$M$6&lt;='Справочные данные'!M71),1,0))</f>
        <v>0</v>
      </c>
      <c r="N71" s="4">
        <f>IF($O$5=0,0,IF(AND($O$5-N$6&gt;='Справочные данные'!$N71,$O$5-N$6&lt;='Справочные данные'!$O71),1,0))</f>
        <v>0</v>
      </c>
      <c r="O71" s="4">
        <f>IF($O$5=0,0,IF(AND($O$5&gt;='Справочные данные'!$N71,$O$5&lt;='Справочные данные'!$O71),1,0))</f>
        <v>0</v>
      </c>
      <c r="P71" s="5">
        <f>IF($O$5=0,0,IF(AND($O$5+P$6&gt;='Справочные данные'!$N71,$O$5+P$6&lt;='Справочные данные'!$O71),1,0))</f>
        <v>0</v>
      </c>
      <c r="Q71" s="4">
        <f>IF($R$5=0,0,IF(AND($R$5-Q$6&gt;='Справочные данные'!$P71,$R$5-Q$6&lt;='Справочные данные'!$Q71),1,0))</f>
        <v>0</v>
      </c>
      <c r="R71" s="4">
        <f>IF($R$5=0,0,IF(AND($R$5&gt;='Справочные данные'!$P71,$R$5&lt;='Справочные данные'!$Q71),1,0))</f>
        <v>0</v>
      </c>
      <c r="S71" s="5">
        <f>IF($R$5=0,0,IF(AND($R$5+S$6&gt;='Справочные данные'!$P71,$R$5+S$6&lt;='Справочные данные'!$Q71),1,0))</f>
        <v>0</v>
      </c>
      <c r="T71" s="4">
        <f>IF($U$5=0,0,IF(AND($U$5-T$6&gt;='Справочные данные'!$R71,$U$5-T$6&lt;='Справочные данные'!$S71),1,0))</f>
        <v>0</v>
      </c>
      <c r="U71" s="4">
        <f>IF($U$5=0,0,IF(AND($U$5&gt;='Справочные данные'!$R71,$U$5&lt;='Справочные данные'!$S71),1,0))</f>
        <v>0</v>
      </c>
      <c r="V71" s="5">
        <f>IF($U$5=0,0,IF(AND($U$5+V$6&gt;='Справочные данные'!$R71,$U$5+V$6&lt;='Справочные данные'!$S71),1,0))</f>
        <v>0</v>
      </c>
      <c r="W71" s="4">
        <f>IF($X$5=0,0,IF(AND($X$5-W$6&gt;='Справочные данные'!$T71,$X$5-W$6&lt;='Справочные данные'!$U71),1,0))</f>
        <v>0</v>
      </c>
      <c r="X71" s="4">
        <f>IF($X$5=0,0,IF(AND($X$5&gt;='Справочные данные'!$T71,$X$5&lt;='Справочные данные'!$U71),1,0))</f>
        <v>0</v>
      </c>
      <c r="Y71" s="5">
        <f>IF($X$5=0,0,IF(AND($X$5+Y$6&gt;='Справочные данные'!$T71,$X$5+Y$6&lt;='Справочные данные'!$U71),1,0))</f>
        <v>0</v>
      </c>
      <c r="Z71" s="4">
        <f>IF($AA$5=0,0,IF(AND($AA$5-Z$6&gt;='Справочные данные'!$V71,$AA$5-Z$6&lt;='Справочные данные'!$W71),1,0))</f>
        <v>0</v>
      </c>
      <c r="AA71" s="4">
        <f>IF($AA$5=0,0,IF(AND($AA$5&gt;='Справочные данные'!$V71,$AA$5&lt;='Справочные данные'!$W71),1,0))</f>
        <v>0</v>
      </c>
      <c r="AB71" s="5">
        <f>IF($AA$5=0,0,IF(AND($AA$5+AB$6&gt;='Справочные данные'!$V71,$AA$5+AB$6&lt;='Справочные данные'!$W71),1,0))</f>
        <v>0</v>
      </c>
      <c r="AC71" s="4">
        <f>IF($AD$5=0,0,IF(AND($AD$5-AC$6&gt;='Справочные данные'!$X71,$AD$5-AC$6&lt;='Справочные данные'!$Y71),1,0))</f>
        <v>0</v>
      </c>
      <c r="AD71" s="4">
        <f>IF($AD$5=0,0,IF(AND($AD$5&gt;='Справочные данные'!$X71,$AD$5&lt;='Справочные данные'!$Y71),1,0))</f>
        <v>0</v>
      </c>
      <c r="AE71" s="5">
        <f>IF($AD$5=0,0,IF(AND($AD$5+AE$6&gt;='Справочные данные'!$X71,$AD$5+AE$6&lt;='Справочные данные'!$Y71),1,0))</f>
        <v>0</v>
      </c>
      <c r="AF71" s="4">
        <f>IF($AG$5=0,0,IF(AND($AG$5-AF$6&gt;='Справочные данные'!$AF71,$AG$5-AF$6&lt;='Справочные данные'!$AG71),1,0))</f>
        <v>0</v>
      </c>
      <c r="AG71" s="4">
        <f>IF($AG$5=0,0,IF(AND($AG$5&gt;='Справочные данные'!$AF71,$AG$5&lt;='Справочные данные'!$AG71),1,0))</f>
        <v>0</v>
      </c>
      <c r="AH71" s="5">
        <f>IF($AG$5=0,0,IF(AND($AG$5+AH$6&gt;='Справочные данные'!$AF71,$AG$5+AH$6&lt;='Справочные данные'!$AG71),1,0))</f>
        <v>0</v>
      </c>
      <c r="AI71" s="4">
        <f>IF($AJ$5=0,0,IF(AND($AJ$5-AI$6&gt;='Справочные данные'!$AH71,$AJ$5-AI$6&lt;='Справочные данные'!$AI71),1,0))</f>
        <v>0</v>
      </c>
      <c r="AJ71" s="4">
        <f>IF($AJ$5=0,0,IF(AND($AJ$5&gt;='Справочные данные'!$AH71,$AJ$5&lt;='Справочные данные'!$AI71),1,0))</f>
        <v>0</v>
      </c>
      <c r="AK71" s="5">
        <f>IF($AJ$5=0,0,IF(AND($AJ$5+AK$6&gt;='Справочные данные'!$AH71,$AJ$5+AK$6&lt;='Справочные данные'!$AI71),1,0))</f>
        <v>0</v>
      </c>
      <c r="AL71">
        <f t="shared" si="0"/>
        <v>3</v>
      </c>
      <c r="AM71" t="str">
        <f t="shared" si="1"/>
        <v>-</v>
      </c>
      <c r="AN71" s="21" t="s">
        <v>81</v>
      </c>
    </row>
    <row r="72" spans="1:40" x14ac:dyDescent="0.25">
      <c r="A72" s="21" t="s">
        <v>82</v>
      </c>
      <c r="B72" s="17">
        <f>IF($C$5=0,0,IF(AND($C$5-$B$6&gt;='Справочные данные'!B72,$C$5-$B$6&lt;='Справочные данные'!C72),1,0))</f>
        <v>0</v>
      </c>
      <c r="C72" s="3">
        <f>IF($C$5=0,0,IF(AND($C$5&gt;='Справочные данные'!B72,'Справочные данные'!$B$2&lt;='Справочные данные'!C72),1,0))</f>
        <v>0</v>
      </c>
      <c r="D72" s="3">
        <f>IF($C$5=0,0,IF(AND($C$5+$D$6&gt;='Справочные данные'!B72,$C$5+$D$6&lt;='Справочные данные'!C72),1,0))</f>
        <v>0</v>
      </c>
      <c r="E72" s="4">
        <f>IF($F$5=0,0,IF(AND($F$5-$E$6&gt;='Справочные данные'!D72,$F$5-$E$6&lt;='Справочные данные'!E72),1,0))</f>
        <v>1</v>
      </c>
      <c r="F72" s="4">
        <f>IF($F$5=0,0,IF(AND($F$5&gt;='Справочные данные'!$D72,$F$5&lt;='Справочные данные'!E72),1,0))</f>
        <v>1</v>
      </c>
      <c r="G72" s="5">
        <f>IF($F$5=0,0,IF(AND($F$5+$G$6&gt;='Справочные данные'!D72,$F$5+$G$6&lt;='Справочные данные'!E72),1,0))</f>
        <v>1</v>
      </c>
      <c r="H72" s="4">
        <f>IF($I$5=0,0,IF(AND($I$5-$H$6&gt;='Справочные данные'!$F72,$I$5-$H$6&lt;='Справочные данные'!$G72),1,0))</f>
        <v>0</v>
      </c>
      <c r="I72" s="4">
        <f>IF($I$5=0,0,IF(AND($I$5&gt;='Справочные данные'!$F72,$I$5&lt;='Справочные данные'!$G72),1,0))</f>
        <v>0</v>
      </c>
      <c r="J72" s="5">
        <f>IF($I$5=0,0,IF(AND($I$5+$J$6&gt;='Справочные данные'!F72,$I$5+$J$6&lt;='Справочные данные'!G72),1,0))</f>
        <v>0</v>
      </c>
      <c r="K72" s="4">
        <f>IF($L$5=0,0,IF(AND($L$5-$K$6&gt;='Справочные данные'!$L72,$L$5-$K$6&lt;='Справочные данные'!$M72),1,0))</f>
        <v>1</v>
      </c>
      <c r="L72" s="4">
        <f>IF($L$5=0,0,IF(AND($L$5&gt;='Справочные данные'!$L72,$L$5&lt;='Справочные данные'!$M72),1,0))</f>
        <v>1</v>
      </c>
      <c r="M72" s="5">
        <f>IF($L$5=0,0,IF(AND($L$5+$M$6&gt;='Справочные данные'!L72,$L$5+$M$6&lt;='Справочные данные'!M72),1,0))</f>
        <v>1</v>
      </c>
      <c r="N72" s="4">
        <f>IF($O$5=0,0,IF(AND($O$5-N$6&gt;='Справочные данные'!$N72,$O$5-N$6&lt;='Справочные данные'!$O72),1,0))</f>
        <v>0</v>
      </c>
      <c r="O72" s="4">
        <f>IF($O$5=0,0,IF(AND($O$5&gt;='Справочные данные'!$N72,$O$5&lt;='Справочные данные'!$O72),1,0))</f>
        <v>1</v>
      </c>
      <c r="P72" s="5">
        <f>IF($O$5=0,0,IF(AND($O$5+P$6&gt;='Справочные данные'!$N72,$O$5+P$6&lt;='Справочные данные'!$O72),1,0))</f>
        <v>1</v>
      </c>
      <c r="Q72" s="4">
        <f>IF($R$5=0,0,IF(AND($R$5-Q$6&gt;='Справочные данные'!$P72,$R$5-Q$6&lt;='Справочные данные'!$Q72),1,0))</f>
        <v>0</v>
      </c>
      <c r="R72" s="4">
        <f>IF($R$5=0,0,IF(AND($R$5&gt;='Справочные данные'!$P72,$R$5&lt;='Справочные данные'!$Q72),1,0))</f>
        <v>0</v>
      </c>
      <c r="S72" s="5">
        <f>IF($R$5=0,0,IF(AND($R$5+S$6&gt;='Справочные данные'!$P72,$R$5+S$6&lt;='Справочные данные'!$Q72),1,0))</f>
        <v>0</v>
      </c>
      <c r="T72" s="4">
        <f>IF($U$5=0,0,IF(AND($U$5-T$6&gt;='Справочные данные'!$R72,$U$5-T$6&lt;='Справочные данные'!$S72),1,0))</f>
        <v>0</v>
      </c>
      <c r="U72" s="4">
        <f>IF($U$5=0,0,IF(AND($U$5&gt;='Справочные данные'!$R72,$U$5&lt;='Справочные данные'!$S72),1,0))</f>
        <v>0</v>
      </c>
      <c r="V72" s="5">
        <f>IF($U$5=0,0,IF(AND($U$5+V$6&gt;='Справочные данные'!$R72,$U$5+V$6&lt;='Справочные данные'!$S72),1,0))</f>
        <v>0</v>
      </c>
      <c r="W72" s="4">
        <f>IF($X$5=0,0,IF(AND($X$5-W$6&gt;='Справочные данные'!$T72,$X$5-W$6&lt;='Справочные данные'!$U72),1,0))</f>
        <v>0</v>
      </c>
      <c r="X72" s="4">
        <f>IF($X$5=0,0,IF(AND($X$5&gt;='Справочные данные'!$T72,$X$5&lt;='Справочные данные'!$U72),1,0))</f>
        <v>0</v>
      </c>
      <c r="Y72" s="5">
        <f>IF($X$5=0,0,IF(AND($X$5+Y$6&gt;='Справочные данные'!$T72,$X$5+Y$6&lt;='Справочные данные'!$U72),1,0))</f>
        <v>0</v>
      </c>
      <c r="Z72" s="4">
        <f>IF($AA$5=0,0,IF(AND($AA$5-Z$6&gt;='Справочные данные'!$V72,$AA$5-Z$6&lt;='Справочные данные'!$W72),1,0))</f>
        <v>0</v>
      </c>
      <c r="AA72" s="4">
        <f>IF($AA$5=0,0,IF(AND($AA$5&gt;='Справочные данные'!$V72,$AA$5&lt;='Справочные данные'!$W72),1,0))</f>
        <v>0</v>
      </c>
      <c r="AB72" s="5">
        <f>IF($AA$5=0,0,IF(AND($AA$5+AB$6&gt;='Справочные данные'!$V72,$AA$5+AB$6&lt;='Справочные данные'!$W72),1,0))</f>
        <v>0</v>
      </c>
      <c r="AC72" s="4">
        <f>IF($AD$5=0,0,IF(AND($AD$5-AC$6&gt;='Справочные данные'!$X72,$AD$5-AC$6&lt;='Справочные данные'!$Y72),1,0))</f>
        <v>0</v>
      </c>
      <c r="AD72" s="4">
        <f>IF($AD$5=0,0,IF(AND($AD$5&gt;='Справочные данные'!$X72,$AD$5&lt;='Справочные данные'!$Y72),1,0))</f>
        <v>0</v>
      </c>
      <c r="AE72" s="5">
        <f>IF($AD$5=0,0,IF(AND($AD$5+AE$6&gt;='Справочные данные'!$X72,$AD$5+AE$6&lt;='Справочные данные'!$Y72),1,0))</f>
        <v>0</v>
      </c>
      <c r="AF72" s="4">
        <f>IF($AG$5=0,0,IF(AND($AG$5-AF$6&gt;='Справочные данные'!$AF72,$AG$5-AF$6&lt;='Справочные данные'!$AG72),1,0))</f>
        <v>0</v>
      </c>
      <c r="AG72" s="4">
        <f>IF($AG$5=0,0,IF(AND($AG$5&gt;='Справочные данные'!$AF72,$AG$5&lt;='Справочные данные'!$AG72),1,0))</f>
        <v>0</v>
      </c>
      <c r="AH72" s="5">
        <f>IF($AG$5=0,0,IF(AND($AG$5+AH$6&gt;='Справочные данные'!$AF72,$AG$5+AH$6&lt;='Справочные данные'!$AG72),1,0))</f>
        <v>0</v>
      </c>
      <c r="AI72" s="4">
        <f>IF($AJ$5=0,0,IF(AND($AJ$5-AI$6&gt;='Справочные данные'!$AH72,$AJ$5-AI$6&lt;='Справочные данные'!$AI72),1,0))</f>
        <v>0</v>
      </c>
      <c r="AJ72" s="4">
        <f>IF($AJ$5=0,0,IF(AND($AJ$5&gt;='Справочные данные'!$AH72,$AJ$5&lt;='Справочные данные'!$AI72),1,0))</f>
        <v>0</v>
      </c>
      <c r="AK72" s="5">
        <f>IF($AJ$5=0,0,IF(AND($AJ$5+AK$6&gt;='Справочные данные'!$AH72,$AJ$5+AK$6&lt;='Справочные данные'!$AI72),1,0))</f>
        <v>0</v>
      </c>
      <c r="AL72">
        <f t="shared" ref="AL72:AL135" si="2">SUM(B72:AK72)</f>
        <v>8</v>
      </c>
      <c r="AM72" t="str">
        <f t="shared" ref="AM72:AM135" si="3">IF(AL72=LARGE($AL$7:$AL$224,1),"Внимание","-")</f>
        <v>-</v>
      </c>
      <c r="AN72" s="21" t="s">
        <v>82</v>
      </c>
    </row>
    <row r="73" spans="1:40" x14ac:dyDescent="0.25">
      <c r="A73" s="21" t="s">
        <v>83</v>
      </c>
      <c r="B73" s="17">
        <f>IF($C$5=0,0,IF(AND($C$5-$B$6&gt;='Справочные данные'!B73,$C$5-$B$6&lt;='Справочные данные'!C73),1,0))</f>
        <v>0</v>
      </c>
      <c r="C73" s="3">
        <f>IF($C$5=0,0,IF(AND($C$5&gt;='Справочные данные'!B73,'Справочные данные'!$B$2&lt;='Справочные данные'!C73),1,0))</f>
        <v>0</v>
      </c>
      <c r="D73" s="3">
        <f>IF($C$5=0,0,IF(AND($C$5+$D$6&gt;='Справочные данные'!B73,$C$5+$D$6&lt;='Справочные данные'!C73),1,0))</f>
        <v>0</v>
      </c>
      <c r="E73" s="4">
        <f>IF($F$5=0,0,IF(AND($F$5-$E$6&gt;='Справочные данные'!D73,$F$5-$E$6&lt;='Справочные данные'!E73),1,0))</f>
        <v>1</v>
      </c>
      <c r="F73" s="4">
        <f>IF($F$5=0,0,IF(AND($F$5&gt;='Справочные данные'!$D73,$F$5&lt;='Справочные данные'!E73),1,0))</f>
        <v>1</v>
      </c>
      <c r="G73" s="5">
        <f>IF($F$5=0,0,IF(AND($F$5+$G$6&gt;='Справочные данные'!D73,$F$5+$G$6&lt;='Справочные данные'!E73),1,0))</f>
        <v>1</v>
      </c>
      <c r="H73" s="4">
        <f>IF($I$5=0,0,IF(AND($I$5-$H$6&gt;='Справочные данные'!$F73,$I$5-$H$6&lt;='Справочные данные'!$G73),1,0))</f>
        <v>1</v>
      </c>
      <c r="I73" s="4">
        <f>IF($I$5=0,0,IF(AND($I$5&gt;='Справочные данные'!$F73,$I$5&lt;='Справочные данные'!$G73),1,0))</f>
        <v>1</v>
      </c>
      <c r="J73" s="5">
        <f>IF($I$5=0,0,IF(AND($I$5+$J$6&gt;='Справочные данные'!F73,$I$5+$J$6&lt;='Справочные данные'!G73),1,0))</f>
        <v>1</v>
      </c>
      <c r="K73" s="4">
        <f>IF($L$5=0,0,IF(AND($L$5-$K$6&gt;='Справочные данные'!$L73,$L$5-$K$6&lt;='Справочные данные'!$M73),1,0))</f>
        <v>1</v>
      </c>
      <c r="L73" s="4">
        <f>IF($L$5=0,0,IF(AND($L$5&gt;='Справочные данные'!$L73,$L$5&lt;='Справочные данные'!$M73),1,0))</f>
        <v>1</v>
      </c>
      <c r="M73" s="5">
        <f>IF($L$5=0,0,IF(AND($L$5+$M$6&gt;='Справочные данные'!L73,$L$5+$M$6&lt;='Справочные данные'!M73),1,0))</f>
        <v>1</v>
      </c>
      <c r="N73" s="4">
        <f>IF($O$5=0,0,IF(AND($O$5-N$6&gt;='Справочные данные'!$N73,$O$5-N$6&lt;='Справочные данные'!$O73),1,0))</f>
        <v>0</v>
      </c>
      <c r="O73" s="4">
        <f>IF($O$5=0,0,IF(AND($O$5&gt;='Справочные данные'!$N73,$O$5&lt;='Справочные данные'!$O73),1,0))</f>
        <v>1</v>
      </c>
      <c r="P73" s="5">
        <f>IF($O$5=0,0,IF(AND($O$5+P$6&gt;='Справочные данные'!$N73,$O$5+P$6&lt;='Справочные данные'!$O73),1,0))</f>
        <v>1</v>
      </c>
      <c r="Q73" s="4">
        <f>IF($R$5=0,0,IF(AND($R$5-Q$6&gt;='Справочные данные'!$P73,$R$5-Q$6&lt;='Справочные данные'!$Q73),1,0))</f>
        <v>0</v>
      </c>
      <c r="R73" s="4">
        <f>IF($R$5=0,0,IF(AND($R$5&gt;='Справочные данные'!$P73,$R$5&lt;='Справочные данные'!$Q73),1,0))</f>
        <v>0</v>
      </c>
      <c r="S73" s="5">
        <f>IF($R$5=0,0,IF(AND($R$5+S$6&gt;='Справочные данные'!$P73,$R$5+S$6&lt;='Справочные данные'!$Q73),1,0))</f>
        <v>0</v>
      </c>
      <c r="T73" s="4">
        <f>IF($U$5=0,0,IF(AND($U$5-T$6&gt;='Справочные данные'!$R73,$U$5-T$6&lt;='Справочные данные'!$S73),1,0))</f>
        <v>0</v>
      </c>
      <c r="U73" s="4">
        <f>IF($U$5=0,0,IF(AND($U$5&gt;='Справочные данные'!$R73,$U$5&lt;='Справочные данные'!$S73),1,0))</f>
        <v>0</v>
      </c>
      <c r="V73" s="5">
        <f>IF($U$5=0,0,IF(AND($U$5+V$6&gt;='Справочные данные'!$R73,$U$5+V$6&lt;='Справочные данные'!$S73),1,0))</f>
        <v>0</v>
      </c>
      <c r="W73" s="4">
        <f>IF($X$5=0,0,IF(AND($X$5-W$6&gt;='Справочные данные'!$T73,$X$5-W$6&lt;='Справочные данные'!$U73),1,0))</f>
        <v>0</v>
      </c>
      <c r="X73" s="4">
        <f>IF($X$5=0,0,IF(AND($X$5&gt;='Справочные данные'!$T73,$X$5&lt;='Справочные данные'!$U73),1,0))</f>
        <v>0</v>
      </c>
      <c r="Y73" s="5">
        <f>IF($X$5=0,0,IF(AND($X$5+Y$6&gt;='Справочные данные'!$T73,$X$5+Y$6&lt;='Справочные данные'!$U73),1,0))</f>
        <v>0</v>
      </c>
      <c r="Z73" s="4">
        <f>IF($AA$5=0,0,IF(AND($AA$5-Z$6&gt;='Справочные данные'!$V73,$AA$5-Z$6&lt;='Справочные данные'!$W73),1,0))</f>
        <v>0</v>
      </c>
      <c r="AA73" s="4">
        <f>IF($AA$5=0,0,IF(AND($AA$5&gt;='Справочные данные'!$V73,$AA$5&lt;='Справочные данные'!$W73),1,0))</f>
        <v>0</v>
      </c>
      <c r="AB73" s="5">
        <f>IF($AA$5=0,0,IF(AND($AA$5+AB$6&gt;='Справочные данные'!$V73,$AA$5+AB$6&lt;='Справочные данные'!$W73),1,0))</f>
        <v>0</v>
      </c>
      <c r="AC73" s="4">
        <f>IF($AD$5=0,0,IF(AND($AD$5-AC$6&gt;='Справочные данные'!$X73,$AD$5-AC$6&lt;='Справочные данные'!$Y73),1,0))</f>
        <v>0</v>
      </c>
      <c r="AD73" s="4">
        <f>IF($AD$5=0,0,IF(AND($AD$5&gt;='Справочные данные'!$X73,$AD$5&lt;='Справочные данные'!$Y73),1,0))</f>
        <v>0</v>
      </c>
      <c r="AE73" s="5">
        <f>IF($AD$5=0,0,IF(AND($AD$5+AE$6&gt;='Справочные данные'!$X73,$AD$5+AE$6&lt;='Справочные данные'!$Y73),1,0))</f>
        <v>0</v>
      </c>
      <c r="AF73" s="4">
        <f>IF($AG$5=0,0,IF(AND($AG$5-AF$6&gt;='Справочные данные'!$AF73,$AG$5-AF$6&lt;='Справочные данные'!$AG73),1,0))</f>
        <v>0</v>
      </c>
      <c r="AG73" s="4">
        <f>IF($AG$5=0,0,IF(AND($AG$5&gt;='Справочные данные'!$AF73,$AG$5&lt;='Справочные данные'!$AG73),1,0))</f>
        <v>0</v>
      </c>
      <c r="AH73" s="5">
        <f>IF($AG$5=0,0,IF(AND($AG$5+AH$6&gt;='Справочные данные'!$AF73,$AG$5+AH$6&lt;='Справочные данные'!$AG73),1,0))</f>
        <v>0</v>
      </c>
      <c r="AI73" s="4">
        <f>IF($AJ$5=0,0,IF(AND($AJ$5-AI$6&gt;='Справочные данные'!$AH73,$AJ$5-AI$6&lt;='Справочные данные'!$AI73),1,0))</f>
        <v>0</v>
      </c>
      <c r="AJ73" s="4">
        <f>IF($AJ$5=0,0,IF(AND($AJ$5&gt;='Справочные данные'!$AH73,$AJ$5&lt;='Справочные данные'!$AI73),1,0))</f>
        <v>0</v>
      </c>
      <c r="AK73" s="5">
        <f>IF($AJ$5=0,0,IF(AND($AJ$5+AK$6&gt;='Справочные данные'!$AH73,$AJ$5+AK$6&lt;='Справочные данные'!$AI73),1,0))</f>
        <v>0</v>
      </c>
      <c r="AL73">
        <f t="shared" si="2"/>
        <v>11</v>
      </c>
      <c r="AM73" t="str">
        <f t="shared" si="3"/>
        <v>Внимание</v>
      </c>
      <c r="AN73" s="21" t="s">
        <v>83</v>
      </c>
    </row>
    <row r="74" spans="1:40" x14ac:dyDescent="0.25">
      <c r="A74" s="21" t="s">
        <v>84</v>
      </c>
      <c r="B74" s="17">
        <f>IF($C$5=0,0,IF(AND($C$5-$B$6&gt;='Справочные данные'!B74,$C$5-$B$6&lt;='Справочные данные'!C74),1,0))</f>
        <v>0</v>
      </c>
      <c r="C74" s="3">
        <f>IF($C$5=0,0,IF(AND($C$5&gt;='Справочные данные'!B74,'Справочные данные'!$B$2&lt;='Справочные данные'!C74),1,0))</f>
        <v>0</v>
      </c>
      <c r="D74" s="3">
        <f>IF($C$5=0,0,IF(AND($C$5+$D$6&gt;='Справочные данные'!B74,$C$5+$D$6&lt;='Справочные данные'!C74),1,0))</f>
        <v>0</v>
      </c>
      <c r="E74" s="4">
        <f>IF($F$5=0,0,IF(AND($F$5-$E$6&gt;='Справочные данные'!D74,$F$5-$E$6&lt;='Справочные данные'!E74),1,0))</f>
        <v>1</v>
      </c>
      <c r="F74" s="4">
        <f>IF($F$5=0,0,IF(AND($F$5&gt;='Справочные данные'!$D74,$F$5&lt;='Справочные данные'!E74),1,0))</f>
        <v>0</v>
      </c>
      <c r="G74" s="5">
        <f>IF($F$5=0,0,IF(AND($F$5+$G$6&gt;='Справочные данные'!D74,$F$5+$G$6&lt;='Справочные данные'!E74),1,0))</f>
        <v>0</v>
      </c>
      <c r="H74" s="4">
        <f>IF($I$5=0,0,IF(AND($I$5-$H$6&gt;='Справочные данные'!$F74,$I$5-$H$6&lt;='Справочные данные'!$G74),1,0))</f>
        <v>0</v>
      </c>
      <c r="I74" s="4">
        <f>IF($I$5=0,0,IF(AND($I$5&gt;='Справочные данные'!$F74,$I$5&lt;='Справочные данные'!$G74),1,0))</f>
        <v>0</v>
      </c>
      <c r="J74" s="5">
        <f>IF($I$5=0,0,IF(AND($I$5+$J$6&gt;='Справочные данные'!F74,$I$5+$J$6&lt;='Справочные данные'!G74),1,0))</f>
        <v>0</v>
      </c>
      <c r="K74" s="4">
        <f>IF($L$5=0,0,IF(AND($L$5-$K$6&gt;='Справочные данные'!$L74,$L$5-$K$6&lt;='Справочные данные'!$M74),1,0))</f>
        <v>1</v>
      </c>
      <c r="L74" s="4">
        <f>IF($L$5=0,0,IF(AND($L$5&gt;='Справочные данные'!$L74,$L$5&lt;='Справочные данные'!$M74),1,0))</f>
        <v>1</v>
      </c>
      <c r="M74" s="5">
        <f>IF($L$5=0,0,IF(AND($L$5+$M$6&gt;='Справочные данные'!L74,$L$5+$M$6&lt;='Справочные данные'!M74),1,0))</f>
        <v>1</v>
      </c>
      <c r="N74" s="4">
        <f>IF($O$5=0,0,IF(AND($O$5-N$6&gt;='Справочные данные'!$N74,$O$5-N$6&lt;='Справочные данные'!$O74),1,0))</f>
        <v>0</v>
      </c>
      <c r="O74" s="4">
        <f>IF($O$5=0,0,IF(AND($O$5&gt;='Справочные данные'!$N74,$O$5&lt;='Справочные данные'!$O74),1,0))</f>
        <v>1</v>
      </c>
      <c r="P74" s="5">
        <f>IF($O$5=0,0,IF(AND($O$5+P$6&gt;='Справочные данные'!$N74,$O$5+P$6&lt;='Справочные данные'!$O74),1,0))</f>
        <v>1</v>
      </c>
      <c r="Q74" s="4">
        <f>IF($R$5=0,0,IF(AND($R$5-Q$6&gt;='Справочные данные'!$P74,$R$5-Q$6&lt;='Справочные данные'!$Q74),1,0))</f>
        <v>0</v>
      </c>
      <c r="R74" s="4">
        <f>IF($R$5=0,0,IF(AND($R$5&gt;='Справочные данные'!$P74,$R$5&lt;='Справочные данные'!$Q74),1,0))</f>
        <v>0</v>
      </c>
      <c r="S74" s="5">
        <f>IF($R$5=0,0,IF(AND($R$5+S$6&gt;='Справочные данные'!$P74,$R$5+S$6&lt;='Справочные данные'!$Q74),1,0))</f>
        <v>0</v>
      </c>
      <c r="T74" s="4">
        <f>IF($U$5=0,0,IF(AND($U$5-T$6&gt;='Справочные данные'!$R74,$U$5-T$6&lt;='Справочные данные'!$S74),1,0))</f>
        <v>0</v>
      </c>
      <c r="U74" s="4">
        <f>IF($U$5=0,0,IF(AND($U$5&gt;='Справочные данные'!$R74,$U$5&lt;='Справочные данные'!$S74),1,0))</f>
        <v>0</v>
      </c>
      <c r="V74" s="5">
        <f>IF($U$5=0,0,IF(AND($U$5+V$6&gt;='Справочные данные'!$R74,$U$5+V$6&lt;='Справочные данные'!$S74),1,0))</f>
        <v>0</v>
      </c>
      <c r="W74" s="4">
        <f>IF($X$5=0,0,IF(AND($X$5-W$6&gt;='Справочные данные'!$T74,$X$5-W$6&lt;='Справочные данные'!$U74),1,0))</f>
        <v>0</v>
      </c>
      <c r="X74" s="4">
        <f>IF($X$5=0,0,IF(AND($X$5&gt;='Справочные данные'!$T74,$X$5&lt;='Справочные данные'!$U74),1,0))</f>
        <v>0</v>
      </c>
      <c r="Y74" s="5">
        <f>IF($X$5=0,0,IF(AND($X$5+Y$6&gt;='Справочные данные'!$T74,$X$5+Y$6&lt;='Справочные данные'!$U74),1,0))</f>
        <v>0</v>
      </c>
      <c r="Z74" s="4">
        <f>IF($AA$5=0,0,IF(AND($AA$5-Z$6&gt;='Справочные данные'!$V74,$AA$5-Z$6&lt;='Справочные данные'!$W74),1,0))</f>
        <v>0</v>
      </c>
      <c r="AA74" s="4">
        <f>IF($AA$5=0,0,IF(AND($AA$5&gt;='Справочные данные'!$V74,$AA$5&lt;='Справочные данные'!$W74),1,0))</f>
        <v>0</v>
      </c>
      <c r="AB74" s="5">
        <f>IF($AA$5=0,0,IF(AND($AA$5+AB$6&gt;='Справочные данные'!$V74,$AA$5+AB$6&lt;='Справочные данные'!$W74),1,0))</f>
        <v>0</v>
      </c>
      <c r="AC74" s="4">
        <f>IF($AD$5=0,0,IF(AND($AD$5-AC$6&gt;='Справочные данные'!$X74,$AD$5-AC$6&lt;='Справочные данные'!$Y74),1,0))</f>
        <v>0</v>
      </c>
      <c r="AD74" s="4">
        <f>IF($AD$5=0,0,IF(AND($AD$5&gt;='Справочные данные'!$X74,$AD$5&lt;='Справочные данные'!$Y74),1,0))</f>
        <v>0</v>
      </c>
      <c r="AE74" s="5">
        <f>IF($AD$5=0,0,IF(AND($AD$5+AE$6&gt;='Справочные данные'!$X74,$AD$5+AE$6&lt;='Справочные данные'!$Y74),1,0))</f>
        <v>0</v>
      </c>
      <c r="AF74" s="4">
        <f>IF($AG$5=0,0,IF(AND($AG$5-AF$6&gt;='Справочные данные'!$AF74,$AG$5-AF$6&lt;='Справочные данные'!$AG74),1,0))</f>
        <v>0</v>
      </c>
      <c r="AG74" s="4">
        <f>IF($AG$5=0,0,IF(AND($AG$5&gt;='Справочные данные'!$AF74,$AG$5&lt;='Справочные данные'!$AG74),1,0))</f>
        <v>0</v>
      </c>
      <c r="AH74" s="5">
        <f>IF($AG$5=0,0,IF(AND($AG$5+AH$6&gt;='Справочные данные'!$AF74,$AG$5+AH$6&lt;='Справочные данные'!$AG74),1,0))</f>
        <v>0</v>
      </c>
      <c r="AI74" s="4">
        <f>IF($AJ$5=0,0,IF(AND($AJ$5-AI$6&gt;='Справочные данные'!$AH74,$AJ$5-AI$6&lt;='Справочные данные'!$AI74),1,0))</f>
        <v>0</v>
      </c>
      <c r="AJ74" s="4">
        <f>IF($AJ$5=0,0,IF(AND($AJ$5&gt;='Справочные данные'!$AH74,$AJ$5&lt;='Справочные данные'!$AI74),1,0))</f>
        <v>0</v>
      </c>
      <c r="AK74" s="5">
        <f>IF($AJ$5=0,0,IF(AND($AJ$5+AK$6&gt;='Справочные данные'!$AH74,$AJ$5+AK$6&lt;='Справочные данные'!$AI74),1,0))</f>
        <v>0</v>
      </c>
      <c r="AL74">
        <f t="shared" si="2"/>
        <v>6</v>
      </c>
      <c r="AM74" t="str">
        <f t="shared" si="3"/>
        <v>-</v>
      </c>
      <c r="AN74" s="21" t="s">
        <v>84</v>
      </c>
    </row>
    <row r="75" spans="1:40" x14ac:dyDescent="0.25">
      <c r="A75" s="21" t="s">
        <v>85</v>
      </c>
      <c r="B75" s="17">
        <f>IF($C$5=0,0,IF(AND($C$5-$B$6&gt;='Справочные данные'!B75,$C$5-$B$6&lt;='Справочные данные'!C75),1,0))</f>
        <v>0</v>
      </c>
      <c r="C75" s="3">
        <f>IF($C$5=0,0,IF(AND($C$5&gt;='Справочные данные'!B75,'Справочные данные'!$B$2&lt;='Справочные данные'!C75),1,0))</f>
        <v>0</v>
      </c>
      <c r="D75" s="3">
        <f>IF($C$5=0,0,IF(AND($C$5+$D$6&gt;='Справочные данные'!B75,$C$5+$D$6&lt;='Справочные данные'!C75),1,0))</f>
        <v>0</v>
      </c>
      <c r="E75" s="4">
        <f>IF($F$5=0,0,IF(AND($F$5-$E$6&gt;='Справочные данные'!D75,$F$5-$E$6&lt;='Справочные данные'!E75),1,0))</f>
        <v>1</v>
      </c>
      <c r="F75" s="4">
        <f>IF($F$5=0,0,IF(AND($F$5&gt;='Справочные данные'!$D75,$F$5&lt;='Справочные данные'!E75),1,0))</f>
        <v>0</v>
      </c>
      <c r="G75" s="5">
        <f>IF($F$5=0,0,IF(AND($F$5+$G$6&gt;='Справочные данные'!D75,$F$5+$G$6&lt;='Справочные данные'!E75),1,0))</f>
        <v>0</v>
      </c>
      <c r="H75" s="4">
        <f>IF($I$5=0,0,IF(AND($I$5-$H$6&gt;='Справочные данные'!$F75,$I$5-$H$6&lt;='Справочные данные'!$G75),1,0))</f>
        <v>1</v>
      </c>
      <c r="I75" s="4">
        <f>IF($I$5=0,0,IF(AND($I$5&gt;='Справочные данные'!$F75,$I$5&lt;='Справочные данные'!$G75),1,0))</f>
        <v>1</v>
      </c>
      <c r="J75" s="5">
        <f>IF($I$5=0,0,IF(AND($I$5+$J$6&gt;='Справочные данные'!F75,$I$5+$J$6&lt;='Справочные данные'!G75),1,0))</f>
        <v>1</v>
      </c>
      <c r="K75" s="4">
        <f>IF($L$5=0,0,IF(AND($L$5-$K$6&gt;='Справочные данные'!$L75,$L$5-$K$6&lt;='Справочные данные'!$M75),1,0))</f>
        <v>1</v>
      </c>
      <c r="L75" s="4">
        <f>IF($L$5=0,0,IF(AND($L$5&gt;='Справочные данные'!$L75,$L$5&lt;='Справочные данные'!$M75),1,0))</f>
        <v>1</v>
      </c>
      <c r="M75" s="5">
        <f>IF($L$5=0,0,IF(AND($L$5+$M$6&gt;='Справочные данные'!L75,$L$5+$M$6&lt;='Справочные данные'!M75),1,0))</f>
        <v>1</v>
      </c>
      <c r="N75" s="4">
        <f>IF($O$5=0,0,IF(AND($O$5-N$6&gt;='Справочные данные'!$N75,$O$5-N$6&lt;='Справочные данные'!$O75),1,0))</f>
        <v>0</v>
      </c>
      <c r="O75" s="4">
        <f>IF($O$5=0,0,IF(AND($O$5&gt;='Справочные данные'!$N75,$O$5&lt;='Справочные данные'!$O75),1,0))</f>
        <v>1</v>
      </c>
      <c r="P75" s="5">
        <f>IF($O$5=0,0,IF(AND($O$5+P$6&gt;='Справочные данные'!$N75,$O$5+P$6&lt;='Справочные данные'!$O75),1,0))</f>
        <v>1</v>
      </c>
      <c r="Q75" s="4">
        <f>IF($R$5=0,0,IF(AND($R$5-Q$6&gt;='Справочные данные'!$P75,$R$5-Q$6&lt;='Справочные данные'!$Q75),1,0))</f>
        <v>0</v>
      </c>
      <c r="R75" s="4">
        <f>IF($R$5=0,0,IF(AND($R$5&gt;='Справочные данные'!$P75,$R$5&lt;='Справочные данные'!$Q75),1,0))</f>
        <v>0</v>
      </c>
      <c r="S75" s="5">
        <f>IF($R$5=0,0,IF(AND($R$5+S$6&gt;='Справочные данные'!$P75,$R$5+S$6&lt;='Справочные данные'!$Q75),1,0))</f>
        <v>0</v>
      </c>
      <c r="T75" s="4">
        <f>IF($U$5=0,0,IF(AND($U$5-T$6&gt;='Справочные данные'!$R75,$U$5-T$6&lt;='Справочные данные'!$S75),1,0))</f>
        <v>0</v>
      </c>
      <c r="U75" s="4">
        <f>IF($U$5=0,0,IF(AND($U$5&gt;='Справочные данные'!$R75,$U$5&lt;='Справочные данные'!$S75),1,0))</f>
        <v>0</v>
      </c>
      <c r="V75" s="5">
        <f>IF($U$5=0,0,IF(AND($U$5+V$6&gt;='Справочные данные'!$R75,$U$5+V$6&lt;='Справочные данные'!$S75),1,0))</f>
        <v>0</v>
      </c>
      <c r="W75" s="4">
        <f>IF($X$5=0,0,IF(AND($X$5-W$6&gt;='Справочные данные'!$T75,$X$5-W$6&lt;='Справочные данные'!$U75),1,0))</f>
        <v>0</v>
      </c>
      <c r="X75" s="4">
        <f>IF($X$5=0,0,IF(AND($X$5&gt;='Справочные данные'!$T75,$X$5&lt;='Справочные данные'!$U75),1,0))</f>
        <v>0</v>
      </c>
      <c r="Y75" s="5">
        <f>IF($X$5=0,0,IF(AND($X$5+Y$6&gt;='Справочные данные'!$T75,$X$5+Y$6&lt;='Справочные данные'!$U75),1,0))</f>
        <v>0</v>
      </c>
      <c r="Z75" s="4">
        <f>IF($AA$5=0,0,IF(AND($AA$5-Z$6&gt;='Справочные данные'!$V75,$AA$5-Z$6&lt;='Справочные данные'!$W75),1,0))</f>
        <v>0</v>
      </c>
      <c r="AA75" s="4">
        <f>IF($AA$5=0,0,IF(AND($AA$5&gt;='Справочные данные'!$V75,$AA$5&lt;='Справочные данные'!$W75),1,0))</f>
        <v>0</v>
      </c>
      <c r="AB75" s="5">
        <f>IF($AA$5=0,0,IF(AND($AA$5+AB$6&gt;='Справочные данные'!$V75,$AA$5+AB$6&lt;='Справочные данные'!$W75),1,0))</f>
        <v>0</v>
      </c>
      <c r="AC75" s="4">
        <f>IF($AD$5=0,0,IF(AND($AD$5-AC$6&gt;='Справочные данные'!$X75,$AD$5-AC$6&lt;='Справочные данные'!$Y75),1,0))</f>
        <v>0</v>
      </c>
      <c r="AD75" s="4">
        <f>IF($AD$5=0,0,IF(AND($AD$5&gt;='Справочные данные'!$X75,$AD$5&lt;='Справочные данные'!$Y75),1,0))</f>
        <v>0</v>
      </c>
      <c r="AE75" s="5">
        <f>IF($AD$5=0,0,IF(AND($AD$5+AE$6&gt;='Справочные данные'!$X75,$AD$5+AE$6&lt;='Справочные данные'!$Y75),1,0))</f>
        <v>0</v>
      </c>
      <c r="AF75" s="4">
        <f>IF($AG$5=0,0,IF(AND($AG$5-AF$6&gt;='Справочные данные'!$AF75,$AG$5-AF$6&lt;='Справочные данные'!$AG75),1,0))</f>
        <v>0</v>
      </c>
      <c r="AG75" s="4">
        <f>IF($AG$5=0,0,IF(AND($AG$5&gt;='Справочные данные'!$AF75,$AG$5&lt;='Справочные данные'!$AG75),1,0))</f>
        <v>0</v>
      </c>
      <c r="AH75" s="5">
        <f>IF($AG$5=0,0,IF(AND($AG$5+AH$6&gt;='Справочные данные'!$AF75,$AG$5+AH$6&lt;='Справочные данные'!$AG75),1,0))</f>
        <v>0</v>
      </c>
      <c r="AI75" s="4">
        <f>IF($AJ$5=0,0,IF(AND($AJ$5-AI$6&gt;='Справочные данные'!$AH75,$AJ$5-AI$6&lt;='Справочные данные'!$AI75),1,0))</f>
        <v>0</v>
      </c>
      <c r="AJ75" s="4">
        <f>IF($AJ$5=0,0,IF(AND($AJ$5&gt;='Справочные данные'!$AH75,$AJ$5&lt;='Справочные данные'!$AI75),1,0))</f>
        <v>0</v>
      </c>
      <c r="AK75" s="5">
        <f>IF($AJ$5=0,0,IF(AND($AJ$5+AK$6&gt;='Справочные данные'!$AH75,$AJ$5+AK$6&lt;='Справочные данные'!$AI75),1,0))</f>
        <v>0</v>
      </c>
      <c r="AL75">
        <f t="shared" si="2"/>
        <v>9</v>
      </c>
      <c r="AM75" t="str">
        <f t="shared" si="3"/>
        <v>-</v>
      </c>
      <c r="AN75" s="21" t="s">
        <v>85</v>
      </c>
    </row>
    <row r="76" spans="1:40" x14ac:dyDescent="0.25">
      <c r="A76" s="21" t="s">
        <v>86</v>
      </c>
      <c r="B76" s="17">
        <f>IF($C$5=0,0,IF(AND($C$5-$B$6&gt;='Справочные данные'!B76,$C$5-$B$6&lt;='Справочные данные'!C76),1,0))</f>
        <v>0</v>
      </c>
      <c r="C76" s="3">
        <f>IF($C$5=0,0,IF(AND($C$5&gt;='Справочные данные'!B76,'Справочные данные'!$B$2&lt;='Справочные данные'!C76),1,0))</f>
        <v>0</v>
      </c>
      <c r="D76" s="3">
        <f>IF($C$5=0,0,IF(AND($C$5+$D$6&gt;='Справочные данные'!B76,$C$5+$D$6&lt;='Справочные данные'!C76),1,0))</f>
        <v>0</v>
      </c>
      <c r="E76" s="4">
        <f>IF($F$5=0,0,IF(AND($F$5-$E$6&gt;='Справочные данные'!D76,$F$5-$E$6&lt;='Справочные данные'!E76),1,0))</f>
        <v>1</v>
      </c>
      <c r="F76" s="4">
        <f>IF($F$5=0,0,IF(AND($F$5&gt;='Справочные данные'!$D76,$F$5&lt;='Справочные данные'!E76),1,0))</f>
        <v>0</v>
      </c>
      <c r="G76" s="5">
        <f>IF($F$5=0,0,IF(AND($F$5+$G$6&gt;='Справочные данные'!D76,$F$5+$G$6&lt;='Справочные данные'!E76),1,0))</f>
        <v>0</v>
      </c>
      <c r="H76" s="4">
        <f>IF($I$5=0,0,IF(AND($I$5-$H$6&gt;='Справочные данные'!$F76,$I$5-$H$6&lt;='Справочные данные'!$G76),1,0))</f>
        <v>0</v>
      </c>
      <c r="I76" s="4">
        <f>IF($I$5=0,0,IF(AND($I$5&gt;='Справочные данные'!$F76,$I$5&lt;='Справочные данные'!$G76),1,0))</f>
        <v>0</v>
      </c>
      <c r="J76" s="5">
        <f>IF($I$5=0,0,IF(AND($I$5+$J$6&gt;='Справочные данные'!F76,$I$5+$J$6&lt;='Справочные данные'!G76),1,0))</f>
        <v>0</v>
      </c>
      <c r="K76" s="4">
        <f>IF($L$5=0,0,IF(AND($L$5-$K$6&gt;='Справочные данные'!$L76,$L$5-$K$6&lt;='Справочные данные'!$M76),1,0))</f>
        <v>1</v>
      </c>
      <c r="L76" s="4">
        <f>IF($L$5=0,0,IF(AND($L$5&gt;='Справочные данные'!$L76,$L$5&lt;='Справочные данные'!$M76),1,0))</f>
        <v>1</v>
      </c>
      <c r="M76" s="5">
        <f>IF($L$5=0,0,IF(AND($L$5+$M$6&gt;='Справочные данные'!L76,$L$5+$M$6&lt;='Справочные данные'!M76),1,0))</f>
        <v>1</v>
      </c>
      <c r="N76" s="4">
        <f>IF($O$5=0,0,IF(AND($O$5-N$6&gt;='Справочные данные'!$N76,$O$5-N$6&lt;='Справочные данные'!$O76),1,0))</f>
        <v>0</v>
      </c>
      <c r="O76" s="4">
        <f>IF($O$5=0,0,IF(AND($O$5&gt;='Справочные данные'!$N76,$O$5&lt;='Справочные данные'!$O76),1,0))</f>
        <v>1</v>
      </c>
      <c r="P76" s="5">
        <f>IF($O$5=0,0,IF(AND($O$5+P$6&gt;='Справочные данные'!$N76,$O$5+P$6&lt;='Справочные данные'!$O76),1,0))</f>
        <v>1</v>
      </c>
      <c r="Q76" s="4">
        <f>IF($R$5=0,0,IF(AND($R$5-Q$6&gt;='Справочные данные'!$P76,$R$5-Q$6&lt;='Справочные данные'!$Q76),1,0))</f>
        <v>0</v>
      </c>
      <c r="R76" s="4">
        <f>IF($R$5=0,0,IF(AND($R$5&gt;='Справочные данные'!$P76,$R$5&lt;='Справочные данные'!$Q76),1,0))</f>
        <v>0</v>
      </c>
      <c r="S76" s="5">
        <f>IF($R$5=0,0,IF(AND($R$5+S$6&gt;='Справочные данные'!$P76,$R$5+S$6&lt;='Справочные данные'!$Q76),1,0))</f>
        <v>0</v>
      </c>
      <c r="T76" s="4">
        <f>IF($U$5=0,0,IF(AND($U$5-T$6&gt;='Справочные данные'!$R76,$U$5-T$6&lt;='Справочные данные'!$S76),1,0))</f>
        <v>0</v>
      </c>
      <c r="U76" s="4">
        <f>IF($U$5=0,0,IF(AND($U$5&gt;='Справочные данные'!$R76,$U$5&lt;='Справочные данные'!$S76),1,0))</f>
        <v>0</v>
      </c>
      <c r="V76" s="5">
        <f>IF($U$5=0,0,IF(AND($U$5+V$6&gt;='Справочные данные'!$R76,$U$5+V$6&lt;='Справочные данные'!$S76),1,0))</f>
        <v>0</v>
      </c>
      <c r="W76" s="4">
        <f>IF($X$5=0,0,IF(AND($X$5-W$6&gt;='Справочные данные'!$T76,$X$5-W$6&lt;='Справочные данные'!$U76),1,0))</f>
        <v>0</v>
      </c>
      <c r="X76" s="4">
        <f>IF($X$5=0,0,IF(AND($X$5&gt;='Справочные данные'!$T76,$X$5&lt;='Справочные данные'!$U76),1,0))</f>
        <v>0</v>
      </c>
      <c r="Y76" s="5">
        <f>IF($X$5=0,0,IF(AND($X$5+Y$6&gt;='Справочные данные'!$T76,$X$5+Y$6&lt;='Справочные данные'!$U76),1,0))</f>
        <v>0</v>
      </c>
      <c r="Z76" s="4">
        <f>IF($AA$5=0,0,IF(AND($AA$5-Z$6&gt;='Справочные данные'!$V76,$AA$5-Z$6&lt;='Справочные данные'!$W76),1,0))</f>
        <v>0</v>
      </c>
      <c r="AA76" s="4">
        <f>IF($AA$5=0,0,IF(AND($AA$5&gt;='Справочные данные'!$V76,$AA$5&lt;='Справочные данные'!$W76),1,0))</f>
        <v>0</v>
      </c>
      <c r="AB76" s="5">
        <f>IF($AA$5=0,0,IF(AND($AA$5+AB$6&gt;='Справочные данные'!$V76,$AA$5+AB$6&lt;='Справочные данные'!$W76),1,0))</f>
        <v>0</v>
      </c>
      <c r="AC76" s="4">
        <f>IF($AD$5=0,0,IF(AND($AD$5-AC$6&gt;='Справочные данные'!$X76,$AD$5-AC$6&lt;='Справочные данные'!$Y76),1,0))</f>
        <v>0</v>
      </c>
      <c r="AD76" s="4">
        <f>IF($AD$5=0,0,IF(AND($AD$5&gt;='Справочные данные'!$X76,$AD$5&lt;='Справочные данные'!$Y76),1,0))</f>
        <v>0</v>
      </c>
      <c r="AE76" s="5">
        <f>IF($AD$5=0,0,IF(AND($AD$5+AE$6&gt;='Справочные данные'!$X76,$AD$5+AE$6&lt;='Справочные данные'!$Y76),1,0))</f>
        <v>0</v>
      </c>
      <c r="AF76" s="4">
        <f>IF($AG$5=0,0,IF(AND($AG$5-AF$6&gt;='Справочные данные'!$AF76,$AG$5-AF$6&lt;='Справочные данные'!$AG76),1,0))</f>
        <v>0</v>
      </c>
      <c r="AG76" s="4">
        <f>IF($AG$5=0,0,IF(AND($AG$5&gt;='Справочные данные'!$AF76,$AG$5&lt;='Справочные данные'!$AG76),1,0))</f>
        <v>0</v>
      </c>
      <c r="AH76" s="5">
        <f>IF($AG$5=0,0,IF(AND($AG$5+AH$6&gt;='Справочные данные'!$AF76,$AG$5+AH$6&lt;='Справочные данные'!$AG76),1,0))</f>
        <v>0</v>
      </c>
      <c r="AI76" s="4">
        <f>IF($AJ$5=0,0,IF(AND($AJ$5-AI$6&gt;='Справочные данные'!$AH76,$AJ$5-AI$6&lt;='Справочные данные'!$AI76),1,0))</f>
        <v>0</v>
      </c>
      <c r="AJ76" s="4">
        <f>IF($AJ$5=0,0,IF(AND($AJ$5&gt;='Справочные данные'!$AH76,$AJ$5&lt;='Справочные данные'!$AI76),1,0))</f>
        <v>0</v>
      </c>
      <c r="AK76" s="5">
        <f>IF($AJ$5=0,0,IF(AND($AJ$5+AK$6&gt;='Справочные данные'!$AH76,$AJ$5+AK$6&lt;='Справочные данные'!$AI76),1,0))</f>
        <v>0</v>
      </c>
      <c r="AL76">
        <f t="shared" si="2"/>
        <v>6</v>
      </c>
      <c r="AM76" t="str">
        <f t="shared" si="3"/>
        <v>-</v>
      </c>
      <c r="AN76" s="21" t="s">
        <v>86</v>
      </c>
    </row>
    <row r="77" spans="1:40" x14ac:dyDescent="0.25">
      <c r="A77" s="21" t="s">
        <v>89</v>
      </c>
      <c r="B77" s="17">
        <f>IF($C$5=0,0,IF(AND($C$5-$B$6&gt;='Справочные данные'!B77,$C$5-$B$6&lt;='Справочные данные'!C77),1,0))</f>
        <v>0</v>
      </c>
      <c r="C77" s="3">
        <f>IF($C$5=0,0,IF(AND($C$5&gt;='Справочные данные'!B77,'Справочные данные'!$B$2&lt;='Справочные данные'!C77),1,0))</f>
        <v>0</v>
      </c>
      <c r="D77" s="3">
        <f>IF($C$5=0,0,IF(AND($C$5+$D$6&gt;='Справочные данные'!B77,$C$5+$D$6&lt;='Справочные данные'!C77),1,0))</f>
        <v>0</v>
      </c>
      <c r="E77" s="4">
        <f>IF($F$5=0,0,IF(AND($F$5-$E$6&gt;='Справочные данные'!D77,$F$5-$E$6&lt;='Справочные данные'!E77),1,0))</f>
        <v>1</v>
      </c>
      <c r="F77" s="4">
        <f>IF($F$5=0,0,IF(AND($F$5&gt;='Справочные данные'!$D77,$F$5&lt;='Справочные данные'!E77),1,0))</f>
        <v>0</v>
      </c>
      <c r="G77" s="5">
        <f>IF($F$5=0,0,IF(AND($F$5+$G$6&gt;='Справочные данные'!D77,$F$5+$G$6&lt;='Справочные данные'!E77),1,0))</f>
        <v>0</v>
      </c>
      <c r="H77" s="4">
        <f>IF($I$5=0,0,IF(AND($I$5-$H$6&gt;='Справочные данные'!$F77,$I$5-$H$6&lt;='Справочные данные'!$G77),1,0))</f>
        <v>1</v>
      </c>
      <c r="I77" s="4">
        <f>IF($I$5=0,0,IF(AND($I$5&gt;='Справочные данные'!$F77,$I$5&lt;='Справочные данные'!$G77),1,0))</f>
        <v>1</v>
      </c>
      <c r="J77" s="5">
        <f>IF($I$5=0,0,IF(AND($I$5+$J$6&gt;='Справочные данные'!F77,$I$5+$J$6&lt;='Справочные данные'!G77),1,0))</f>
        <v>1</v>
      </c>
      <c r="K77" s="4">
        <f>IF($L$5=0,0,IF(AND($L$5-$K$6&gt;='Справочные данные'!$L77,$L$5-$K$6&lt;='Справочные данные'!$M77),1,0))</f>
        <v>1</v>
      </c>
      <c r="L77" s="4">
        <f>IF($L$5=0,0,IF(AND($L$5&gt;='Справочные данные'!$L77,$L$5&lt;='Справочные данные'!$M77),1,0))</f>
        <v>1</v>
      </c>
      <c r="M77" s="5">
        <f>IF($L$5=0,0,IF(AND($L$5+$M$6&gt;='Справочные данные'!L77,$L$5+$M$6&lt;='Справочные данные'!M77),1,0))</f>
        <v>1</v>
      </c>
      <c r="N77" s="4">
        <f>IF($O$5=0,0,IF(AND($O$5-N$6&gt;='Справочные данные'!$N77,$O$5-N$6&lt;='Справочные данные'!$O77),1,0))</f>
        <v>0</v>
      </c>
      <c r="O77" s="4">
        <f>IF($O$5=0,0,IF(AND($O$5&gt;='Справочные данные'!$N77,$O$5&lt;='Справочные данные'!$O77),1,0))</f>
        <v>1</v>
      </c>
      <c r="P77" s="5">
        <f>IF($O$5=0,0,IF(AND($O$5+P$6&gt;='Справочные данные'!$N77,$O$5+P$6&lt;='Справочные данные'!$O77),1,0))</f>
        <v>1</v>
      </c>
      <c r="Q77" s="4">
        <f>IF($R$5=0,0,IF(AND($R$5-Q$6&gt;='Справочные данные'!$P77,$R$5-Q$6&lt;='Справочные данные'!$Q77),1,0))</f>
        <v>0</v>
      </c>
      <c r="R77" s="4">
        <f>IF($R$5=0,0,IF(AND($R$5&gt;='Справочные данные'!$P77,$R$5&lt;='Справочные данные'!$Q77),1,0))</f>
        <v>0</v>
      </c>
      <c r="S77" s="5">
        <f>IF($R$5=0,0,IF(AND($R$5+S$6&gt;='Справочные данные'!$P77,$R$5+S$6&lt;='Справочные данные'!$Q77),1,0))</f>
        <v>0</v>
      </c>
      <c r="T77" s="4">
        <f>IF($U$5=0,0,IF(AND($U$5-T$6&gt;='Справочные данные'!$R77,$U$5-T$6&lt;='Справочные данные'!$S77),1,0))</f>
        <v>0</v>
      </c>
      <c r="U77" s="4">
        <f>IF($U$5=0,0,IF(AND($U$5&gt;='Справочные данные'!$R77,$U$5&lt;='Справочные данные'!$S77),1,0))</f>
        <v>0</v>
      </c>
      <c r="V77" s="5">
        <f>IF($U$5=0,0,IF(AND($U$5+V$6&gt;='Справочные данные'!$R77,$U$5+V$6&lt;='Справочные данные'!$S77),1,0))</f>
        <v>0</v>
      </c>
      <c r="W77" s="4">
        <f>IF($X$5=0,0,IF(AND($X$5-W$6&gt;='Справочные данные'!$T77,$X$5-W$6&lt;='Справочные данные'!$U77),1,0))</f>
        <v>0</v>
      </c>
      <c r="X77" s="4">
        <f>IF($X$5=0,0,IF(AND($X$5&gt;='Справочные данные'!$T77,$X$5&lt;='Справочные данные'!$U77),1,0))</f>
        <v>0</v>
      </c>
      <c r="Y77" s="5">
        <f>IF($X$5=0,0,IF(AND($X$5+Y$6&gt;='Справочные данные'!$T77,$X$5+Y$6&lt;='Справочные данные'!$U77),1,0))</f>
        <v>0</v>
      </c>
      <c r="Z77" s="4">
        <f>IF($AA$5=0,0,IF(AND($AA$5-Z$6&gt;='Справочные данные'!$V77,$AA$5-Z$6&lt;='Справочные данные'!$W77),1,0))</f>
        <v>0</v>
      </c>
      <c r="AA77" s="4">
        <f>IF($AA$5=0,0,IF(AND($AA$5&gt;='Справочные данные'!$V77,$AA$5&lt;='Справочные данные'!$W77),1,0))</f>
        <v>0</v>
      </c>
      <c r="AB77" s="5">
        <f>IF($AA$5=0,0,IF(AND($AA$5+AB$6&gt;='Справочные данные'!$V77,$AA$5+AB$6&lt;='Справочные данные'!$W77),1,0))</f>
        <v>0</v>
      </c>
      <c r="AC77" s="4">
        <f>IF($AD$5=0,0,IF(AND($AD$5-AC$6&gt;='Справочные данные'!$X77,$AD$5-AC$6&lt;='Справочные данные'!$Y77),1,0))</f>
        <v>0</v>
      </c>
      <c r="AD77" s="4">
        <f>IF($AD$5=0,0,IF(AND($AD$5&gt;='Справочные данные'!$X77,$AD$5&lt;='Справочные данные'!$Y77),1,0))</f>
        <v>0</v>
      </c>
      <c r="AE77" s="5">
        <f>IF($AD$5=0,0,IF(AND($AD$5+AE$6&gt;='Справочные данные'!$X77,$AD$5+AE$6&lt;='Справочные данные'!$Y77),1,0))</f>
        <v>0</v>
      </c>
      <c r="AF77" s="4">
        <f>IF($AG$5=0,0,IF(AND($AG$5-AF$6&gt;='Справочные данные'!$AF77,$AG$5-AF$6&lt;='Справочные данные'!$AG77),1,0))</f>
        <v>0</v>
      </c>
      <c r="AG77" s="4">
        <f>IF($AG$5=0,0,IF(AND($AG$5&gt;='Справочные данные'!$AF77,$AG$5&lt;='Справочные данные'!$AG77),1,0))</f>
        <v>0</v>
      </c>
      <c r="AH77" s="5">
        <f>IF($AG$5=0,0,IF(AND($AG$5+AH$6&gt;='Справочные данные'!$AF77,$AG$5+AH$6&lt;='Справочные данные'!$AG77),1,0))</f>
        <v>0</v>
      </c>
      <c r="AI77" s="4">
        <f>IF($AJ$5=0,0,IF(AND($AJ$5-AI$6&gt;='Справочные данные'!$AH77,$AJ$5-AI$6&lt;='Справочные данные'!$AI77),1,0))</f>
        <v>0</v>
      </c>
      <c r="AJ77" s="4">
        <f>IF($AJ$5=0,0,IF(AND($AJ$5&gt;='Справочные данные'!$AH77,$AJ$5&lt;='Справочные данные'!$AI77),1,0))</f>
        <v>0</v>
      </c>
      <c r="AK77" s="5">
        <f>IF($AJ$5=0,0,IF(AND($AJ$5+AK$6&gt;='Справочные данные'!$AH77,$AJ$5+AK$6&lt;='Справочные данные'!$AI77),1,0))</f>
        <v>0</v>
      </c>
      <c r="AL77">
        <f t="shared" si="2"/>
        <v>9</v>
      </c>
      <c r="AM77" t="str">
        <f t="shared" si="3"/>
        <v>-</v>
      </c>
      <c r="AN77" s="21" t="s">
        <v>89</v>
      </c>
    </row>
    <row r="78" spans="1:40" x14ac:dyDescent="0.25">
      <c r="A78" s="21" t="s">
        <v>90</v>
      </c>
      <c r="B78" s="17">
        <f>IF($C$5=0,0,IF(AND($C$5-$B$6&gt;='Справочные данные'!B78,$C$5-$B$6&lt;='Справочные данные'!C78),1,0))</f>
        <v>0</v>
      </c>
      <c r="C78" s="3">
        <f>IF($C$5=0,0,IF(AND($C$5&gt;='Справочные данные'!B78,'Справочные данные'!$B$2&lt;='Справочные данные'!C78),1,0))</f>
        <v>0</v>
      </c>
      <c r="D78" s="3">
        <f>IF($C$5=0,0,IF(AND($C$5+$D$6&gt;='Справочные данные'!B78,$C$5+$D$6&lt;='Справочные данные'!C78),1,0))</f>
        <v>0</v>
      </c>
      <c r="E78" s="4">
        <f>IF($F$5=0,0,IF(AND($F$5-$E$6&gt;='Справочные данные'!D78,$F$5-$E$6&lt;='Справочные данные'!E78),1,0))</f>
        <v>0</v>
      </c>
      <c r="F78" s="4">
        <f>IF($F$5=0,0,IF(AND($F$5&gt;='Справочные данные'!$D78,$F$5&lt;='Справочные данные'!E78),1,0))</f>
        <v>0</v>
      </c>
      <c r="G78" s="5">
        <f>IF($F$5=0,0,IF(AND($F$5+$G$6&gt;='Справочные данные'!D78,$F$5+$G$6&lt;='Справочные данные'!E78),1,0))</f>
        <v>0</v>
      </c>
      <c r="H78" s="4">
        <f>IF($I$5=0,0,IF(AND($I$5-$H$6&gt;='Справочные данные'!$F78,$I$5-$H$6&lt;='Справочные данные'!$G78),1,0))</f>
        <v>0</v>
      </c>
      <c r="I78" s="4">
        <f>IF($I$5=0,0,IF(AND($I$5&gt;='Справочные данные'!$F78,$I$5&lt;='Справочные данные'!$G78),1,0))</f>
        <v>0</v>
      </c>
      <c r="J78" s="5">
        <f>IF($I$5=0,0,IF(AND($I$5+$J$6&gt;='Справочные данные'!F78,$I$5+$J$6&lt;='Справочные данные'!G78),1,0))</f>
        <v>0</v>
      </c>
      <c r="K78" s="4">
        <f>IF($L$5=0,0,IF(AND($L$5-$K$6&gt;='Справочные данные'!$L78,$L$5-$K$6&lt;='Справочные данные'!$M78),1,0))</f>
        <v>1</v>
      </c>
      <c r="L78" s="4">
        <f>IF($L$5=0,0,IF(AND($L$5&gt;='Справочные данные'!$L78,$L$5&lt;='Справочные данные'!$M78),1,0))</f>
        <v>1</v>
      </c>
      <c r="M78" s="5">
        <f>IF($L$5=0,0,IF(AND($L$5+$M$6&gt;='Справочные данные'!L78,$L$5+$M$6&lt;='Справочные данные'!M78),1,0))</f>
        <v>1</v>
      </c>
      <c r="N78" s="4">
        <f>IF($O$5=0,0,IF(AND($O$5-N$6&gt;='Справочные данные'!$N78,$O$5-N$6&lt;='Справочные данные'!$O78),1,0))</f>
        <v>0</v>
      </c>
      <c r="O78" s="4">
        <f>IF($O$5=0,0,IF(AND($O$5&gt;='Справочные данные'!$N78,$O$5&lt;='Справочные данные'!$O78),1,0))</f>
        <v>1</v>
      </c>
      <c r="P78" s="5">
        <f>IF($O$5=0,0,IF(AND($O$5+P$6&gt;='Справочные данные'!$N78,$O$5+P$6&lt;='Справочные данные'!$O78),1,0))</f>
        <v>1</v>
      </c>
      <c r="Q78" s="4">
        <f>IF($R$5=0,0,IF(AND($R$5-Q$6&gt;='Справочные данные'!$P78,$R$5-Q$6&lt;='Справочные данные'!$Q78),1,0))</f>
        <v>0</v>
      </c>
      <c r="R78" s="4">
        <f>IF($R$5=0,0,IF(AND($R$5&gt;='Справочные данные'!$P78,$R$5&lt;='Справочные данные'!$Q78),1,0))</f>
        <v>0</v>
      </c>
      <c r="S78" s="5">
        <f>IF($R$5=0,0,IF(AND($R$5+S$6&gt;='Справочные данные'!$P78,$R$5+S$6&lt;='Справочные данные'!$Q78),1,0))</f>
        <v>0</v>
      </c>
      <c r="T78" s="4">
        <f>IF($U$5=0,0,IF(AND($U$5-T$6&gt;='Справочные данные'!$R78,$U$5-T$6&lt;='Справочные данные'!$S78),1,0))</f>
        <v>0</v>
      </c>
      <c r="U78" s="4">
        <f>IF($U$5=0,0,IF(AND($U$5&gt;='Справочные данные'!$R78,$U$5&lt;='Справочные данные'!$S78),1,0))</f>
        <v>0</v>
      </c>
      <c r="V78" s="5">
        <f>IF($U$5=0,0,IF(AND($U$5+V$6&gt;='Справочные данные'!$R78,$U$5+V$6&lt;='Справочные данные'!$S78),1,0))</f>
        <v>0</v>
      </c>
      <c r="W78" s="4">
        <f>IF($X$5=0,0,IF(AND($X$5-W$6&gt;='Справочные данные'!$T78,$X$5-W$6&lt;='Справочные данные'!$U78),1,0))</f>
        <v>0</v>
      </c>
      <c r="X78" s="4">
        <f>IF($X$5=0,0,IF(AND($X$5&gt;='Справочные данные'!$T78,$X$5&lt;='Справочные данные'!$U78),1,0))</f>
        <v>0</v>
      </c>
      <c r="Y78" s="5">
        <f>IF($X$5=0,0,IF(AND($X$5+Y$6&gt;='Справочные данные'!$T78,$X$5+Y$6&lt;='Справочные данные'!$U78),1,0))</f>
        <v>0</v>
      </c>
      <c r="Z78" s="4">
        <f>IF($AA$5=0,0,IF(AND($AA$5-Z$6&gt;='Справочные данные'!$V78,$AA$5-Z$6&lt;='Справочные данные'!$W78),1,0))</f>
        <v>0</v>
      </c>
      <c r="AA78" s="4">
        <f>IF($AA$5=0,0,IF(AND($AA$5&gt;='Справочные данные'!$V78,$AA$5&lt;='Справочные данные'!$W78),1,0))</f>
        <v>0</v>
      </c>
      <c r="AB78" s="5">
        <f>IF($AA$5=0,0,IF(AND($AA$5+AB$6&gt;='Справочные данные'!$V78,$AA$5+AB$6&lt;='Справочные данные'!$W78),1,0))</f>
        <v>0</v>
      </c>
      <c r="AC78" s="4">
        <f>IF($AD$5=0,0,IF(AND($AD$5-AC$6&gt;='Справочные данные'!$X78,$AD$5-AC$6&lt;='Справочные данные'!$Y78),1,0))</f>
        <v>0</v>
      </c>
      <c r="AD78" s="4">
        <f>IF($AD$5=0,0,IF(AND($AD$5&gt;='Справочные данные'!$X78,$AD$5&lt;='Справочные данные'!$Y78),1,0))</f>
        <v>0</v>
      </c>
      <c r="AE78" s="5">
        <f>IF($AD$5=0,0,IF(AND($AD$5+AE$6&gt;='Справочные данные'!$X78,$AD$5+AE$6&lt;='Справочные данные'!$Y78),1,0))</f>
        <v>0</v>
      </c>
      <c r="AF78" s="4">
        <f>IF($AG$5=0,0,IF(AND($AG$5-AF$6&gt;='Справочные данные'!$AF78,$AG$5-AF$6&lt;='Справочные данные'!$AG78),1,0))</f>
        <v>0</v>
      </c>
      <c r="AG78" s="4">
        <f>IF($AG$5=0,0,IF(AND($AG$5&gt;='Справочные данные'!$AF78,$AG$5&lt;='Справочные данные'!$AG78),1,0))</f>
        <v>0</v>
      </c>
      <c r="AH78" s="5">
        <f>IF($AG$5=0,0,IF(AND($AG$5+AH$6&gt;='Справочные данные'!$AF78,$AG$5+AH$6&lt;='Справочные данные'!$AG78),1,0))</f>
        <v>0</v>
      </c>
      <c r="AI78" s="4">
        <f>IF($AJ$5=0,0,IF(AND($AJ$5-AI$6&gt;='Справочные данные'!$AH78,$AJ$5-AI$6&lt;='Справочные данные'!$AI78),1,0))</f>
        <v>0</v>
      </c>
      <c r="AJ78" s="4">
        <f>IF($AJ$5=0,0,IF(AND($AJ$5&gt;='Справочные данные'!$AH78,$AJ$5&lt;='Справочные данные'!$AI78),1,0))</f>
        <v>0</v>
      </c>
      <c r="AK78" s="5">
        <f>IF($AJ$5=0,0,IF(AND($AJ$5+AK$6&gt;='Справочные данные'!$AH78,$AJ$5+AK$6&lt;='Справочные данные'!$AI78),1,0))</f>
        <v>0</v>
      </c>
      <c r="AL78">
        <f t="shared" si="2"/>
        <v>5</v>
      </c>
      <c r="AM78" t="str">
        <f t="shared" si="3"/>
        <v>-</v>
      </c>
      <c r="AN78" s="21" t="s">
        <v>90</v>
      </c>
    </row>
    <row r="79" spans="1:40" x14ac:dyDescent="0.25">
      <c r="A79" s="21" t="s">
        <v>91</v>
      </c>
      <c r="B79" s="17">
        <f>IF($C$5=0,0,IF(AND($C$5-$B$6&gt;='Справочные данные'!B79,$C$5-$B$6&lt;='Справочные данные'!C79),1,0))</f>
        <v>0</v>
      </c>
      <c r="C79" s="3">
        <f>IF($C$5=0,0,IF(AND($C$5&gt;='Справочные данные'!B79,'Справочные данные'!$B$2&lt;='Справочные данные'!C79),1,0))</f>
        <v>0</v>
      </c>
      <c r="D79" s="3">
        <f>IF($C$5=0,0,IF(AND($C$5+$D$6&gt;='Справочные данные'!B79,$C$5+$D$6&lt;='Справочные данные'!C79),1,0))</f>
        <v>0</v>
      </c>
      <c r="E79" s="4">
        <f>IF($F$5=0,0,IF(AND($F$5-$E$6&gt;='Справочные данные'!D79,$F$5-$E$6&lt;='Справочные данные'!E79),1,0))</f>
        <v>0</v>
      </c>
      <c r="F79" s="4">
        <f>IF($F$5=0,0,IF(AND($F$5&gt;='Справочные данные'!$D79,$F$5&lt;='Справочные данные'!E79),1,0))</f>
        <v>0</v>
      </c>
      <c r="G79" s="5">
        <f>IF($F$5=0,0,IF(AND($F$5+$G$6&gt;='Справочные данные'!D79,$F$5+$G$6&lt;='Справочные данные'!E79),1,0))</f>
        <v>0</v>
      </c>
      <c r="H79" s="4">
        <f>IF($I$5=0,0,IF(AND($I$5-$H$6&gt;='Справочные данные'!$F79,$I$5-$H$6&lt;='Справочные данные'!$G79),1,0))</f>
        <v>1</v>
      </c>
      <c r="I79" s="4">
        <f>IF($I$5=0,0,IF(AND($I$5&gt;='Справочные данные'!$F79,$I$5&lt;='Справочные данные'!$G79),1,0))</f>
        <v>1</v>
      </c>
      <c r="J79" s="5">
        <f>IF($I$5=0,0,IF(AND($I$5+$J$6&gt;='Справочные данные'!F79,$I$5+$J$6&lt;='Справочные данные'!G79),1,0))</f>
        <v>1</v>
      </c>
      <c r="K79" s="4">
        <f>IF($L$5=0,0,IF(AND($L$5-$K$6&gt;='Справочные данные'!$L79,$L$5-$K$6&lt;='Справочные данные'!$M79),1,0))</f>
        <v>1</v>
      </c>
      <c r="L79" s="4">
        <f>IF($L$5=0,0,IF(AND($L$5&gt;='Справочные данные'!$L79,$L$5&lt;='Справочные данные'!$M79),1,0))</f>
        <v>1</v>
      </c>
      <c r="M79" s="5">
        <f>IF($L$5=0,0,IF(AND($L$5+$M$6&gt;='Справочные данные'!L79,$L$5+$M$6&lt;='Справочные данные'!M79),1,0))</f>
        <v>1</v>
      </c>
      <c r="N79" s="4">
        <f>IF($O$5=0,0,IF(AND($O$5-N$6&gt;='Справочные данные'!$N79,$O$5-N$6&lt;='Справочные данные'!$O79),1,0))</f>
        <v>0</v>
      </c>
      <c r="O79" s="4">
        <f>IF($O$5=0,0,IF(AND($O$5&gt;='Справочные данные'!$N79,$O$5&lt;='Справочные данные'!$O79),1,0))</f>
        <v>1</v>
      </c>
      <c r="P79" s="5">
        <f>IF($O$5=0,0,IF(AND($O$5+P$6&gt;='Справочные данные'!$N79,$O$5+P$6&lt;='Справочные данные'!$O79),1,0))</f>
        <v>1</v>
      </c>
      <c r="Q79" s="4">
        <f>IF($R$5=0,0,IF(AND($R$5-Q$6&gt;='Справочные данные'!$P79,$R$5-Q$6&lt;='Справочные данные'!$Q79),1,0))</f>
        <v>0</v>
      </c>
      <c r="R79" s="4">
        <f>IF($R$5=0,0,IF(AND($R$5&gt;='Справочные данные'!$P79,$R$5&lt;='Справочные данные'!$Q79),1,0))</f>
        <v>0</v>
      </c>
      <c r="S79" s="5">
        <f>IF($R$5=0,0,IF(AND($R$5+S$6&gt;='Справочные данные'!$P79,$R$5+S$6&lt;='Справочные данные'!$Q79),1,0))</f>
        <v>0</v>
      </c>
      <c r="T79" s="4">
        <f>IF($U$5=0,0,IF(AND($U$5-T$6&gt;='Справочные данные'!$R79,$U$5-T$6&lt;='Справочные данные'!$S79),1,0))</f>
        <v>0</v>
      </c>
      <c r="U79" s="4">
        <f>IF($U$5=0,0,IF(AND($U$5&gt;='Справочные данные'!$R79,$U$5&lt;='Справочные данные'!$S79),1,0))</f>
        <v>0</v>
      </c>
      <c r="V79" s="5">
        <f>IF($U$5=0,0,IF(AND($U$5+V$6&gt;='Справочные данные'!$R79,$U$5+V$6&lt;='Справочные данные'!$S79),1,0))</f>
        <v>0</v>
      </c>
      <c r="W79" s="4">
        <f>IF($X$5=0,0,IF(AND($X$5-W$6&gt;='Справочные данные'!$T79,$X$5-W$6&lt;='Справочные данные'!$U79),1,0))</f>
        <v>0</v>
      </c>
      <c r="X79" s="4">
        <f>IF($X$5=0,0,IF(AND($X$5&gt;='Справочные данные'!$T79,$X$5&lt;='Справочные данные'!$U79),1,0))</f>
        <v>0</v>
      </c>
      <c r="Y79" s="5">
        <f>IF($X$5=0,0,IF(AND($X$5+Y$6&gt;='Справочные данные'!$T79,$X$5+Y$6&lt;='Справочные данные'!$U79),1,0))</f>
        <v>0</v>
      </c>
      <c r="Z79" s="4">
        <f>IF($AA$5=0,0,IF(AND($AA$5-Z$6&gt;='Справочные данные'!$V79,$AA$5-Z$6&lt;='Справочные данные'!$W79),1,0))</f>
        <v>0</v>
      </c>
      <c r="AA79" s="4">
        <f>IF($AA$5=0,0,IF(AND($AA$5&gt;='Справочные данные'!$V79,$AA$5&lt;='Справочные данные'!$W79),1,0))</f>
        <v>0</v>
      </c>
      <c r="AB79" s="5">
        <f>IF($AA$5=0,0,IF(AND($AA$5+AB$6&gt;='Справочные данные'!$V79,$AA$5+AB$6&lt;='Справочные данные'!$W79),1,0))</f>
        <v>0</v>
      </c>
      <c r="AC79" s="4">
        <f>IF($AD$5=0,0,IF(AND($AD$5-AC$6&gt;='Справочные данные'!$X79,$AD$5-AC$6&lt;='Справочные данные'!$Y79),1,0))</f>
        <v>0</v>
      </c>
      <c r="AD79" s="4">
        <f>IF($AD$5=0,0,IF(AND($AD$5&gt;='Справочные данные'!$X79,$AD$5&lt;='Справочные данные'!$Y79),1,0))</f>
        <v>0</v>
      </c>
      <c r="AE79" s="5">
        <f>IF($AD$5=0,0,IF(AND($AD$5+AE$6&gt;='Справочные данные'!$X79,$AD$5+AE$6&lt;='Справочные данные'!$Y79),1,0))</f>
        <v>0</v>
      </c>
      <c r="AF79" s="4">
        <f>IF($AG$5=0,0,IF(AND($AG$5-AF$6&gt;='Справочные данные'!$AF79,$AG$5-AF$6&lt;='Справочные данные'!$AG79),1,0))</f>
        <v>0</v>
      </c>
      <c r="AG79" s="4">
        <f>IF($AG$5=0,0,IF(AND($AG$5&gt;='Справочные данные'!$AF79,$AG$5&lt;='Справочные данные'!$AG79),1,0))</f>
        <v>0</v>
      </c>
      <c r="AH79" s="5">
        <f>IF($AG$5=0,0,IF(AND($AG$5+AH$6&gt;='Справочные данные'!$AF79,$AG$5+AH$6&lt;='Справочные данные'!$AG79),1,0))</f>
        <v>0</v>
      </c>
      <c r="AI79" s="4">
        <f>IF($AJ$5=0,0,IF(AND($AJ$5-AI$6&gt;='Справочные данные'!$AH79,$AJ$5-AI$6&lt;='Справочные данные'!$AI79),1,0))</f>
        <v>0</v>
      </c>
      <c r="AJ79" s="4">
        <f>IF($AJ$5=0,0,IF(AND($AJ$5&gt;='Справочные данные'!$AH79,$AJ$5&lt;='Справочные данные'!$AI79),1,0))</f>
        <v>0</v>
      </c>
      <c r="AK79" s="5">
        <f>IF($AJ$5=0,0,IF(AND($AJ$5+AK$6&gt;='Справочные данные'!$AH79,$AJ$5+AK$6&lt;='Справочные данные'!$AI79),1,0))</f>
        <v>0</v>
      </c>
      <c r="AL79">
        <f t="shared" si="2"/>
        <v>8</v>
      </c>
      <c r="AM79" t="str">
        <f t="shared" si="3"/>
        <v>-</v>
      </c>
      <c r="AN79" s="21" t="s">
        <v>91</v>
      </c>
    </row>
    <row r="80" spans="1:40" x14ac:dyDescent="0.25">
      <c r="A80" s="21" t="s">
        <v>92</v>
      </c>
      <c r="B80" s="17">
        <f>IF($C$5=0,0,IF(AND($C$5-$B$6&gt;='Справочные данные'!B80,$C$5-$B$6&lt;='Справочные данные'!C80),1,0))</f>
        <v>0</v>
      </c>
      <c r="C80" s="3">
        <f>IF($C$5=0,0,IF(AND($C$5&gt;='Справочные данные'!B80,'Справочные данные'!$B$2&lt;='Справочные данные'!C80),1,0))</f>
        <v>0</v>
      </c>
      <c r="D80" s="3">
        <f>IF($C$5=0,0,IF(AND($C$5+$D$6&gt;='Справочные данные'!B80,$C$5+$D$6&lt;='Справочные данные'!C80),1,0))</f>
        <v>0</v>
      </c>
      <c r="E80" s="4">
        <f>IF($F$5=0,0,IF(AND($F$5-$E$6&gt;='Справочные данные'!D80,$F$5-$E$6&lt;='Справочные данные'!E80),1,0))</f>
        <v>0</v>
      </c>
      <c r="F80" s="4">
        <f>IF($F$5=0,0,IF(AND($F$5&gt;='Справочные данные'!$D80,$F$5&lt;='Справочные данные'!E80),1,0))</f>
        <v>0</v>
      </c>
      <c r="G80" s="5">
        <f>IF($F$5=0,0,IF(AND($F$5+$G$6&gt;='Справочные данные'!D80,$F$5+$G$6&lt;='Справочные данные'!E80),1,0))</f>
        <v>0</v>
      </c>
      <c r="H80" s="4">
        <f>IF($I$5=0,0,IF(AND($I$5-$H$6&gt;='Справочные данные'!$F80,$I$5-$H$6&lt;='Справочные данные'!$G80),1,0))</f>
        <v>0</v>
      </c>
      <c r="I80" s="4">
        <f>IF($I$5=0,0,IF(AND($I$5&gt;='Справочные данные'!$F80,$I$5&lt;='Справочные данные'!$G80),1,0))</f>
        <v>0</v>
      </c>
      <c r="J80" s="5">
        <f>IF($I$5=0,0,IF(AND($I$5+$J$6&gt;='Справочные данные'!F80,$I$5+$J$6&lt;='Справочные данные'!G80),1,0))</f>
        <v>0</v>
      </c>
      <c r="K80" s="4">
        <f>IF($L$5=0,0,IF(AND($L$5-$K$6&gt;='Справочные данные'!$L80,$L$5-$K$6&lt;='Справочные данные'!$M80),1,0))</f>
        <v>1</v>
      </c>
      <c r="L80" s="4">
        <f>IF($L$5=0,0,IF(AND($L$5&gt;='Справочные данные'!$L80,$L$5&lt;='Справочные данные'!$M80),1,0))</f>
        <v>1</v>
      </c>
      <c r="M80" s="5">
        <f>IF($L$5=0,0,IF(AND($L$5+$M$6&gt;='Справочные данные'!L80,$L$5+$M$6&lt;='Справочные данные'!M80),1,0))</f>
        <v>1</v>
      </c>
      <c r="N80" s="4">
        <f>IF($O$5=0,0,IF(AND($O$5-N$6&gt;='Справочные данные'!$N80,$O$5-N$6&lt;='Справочные данные'!$O80),1,0))</f>
        <v>0</v>
      </c>
      <c r="O80" s="4">
        <f>IF($O$5=0,0,IF(AND($O$5&gt;='Справочные данные'!$N80,$O$5&lt;='Справочные данные'!$O80),1,0))</f>
        <v>1</v>
      </c>
      <c r="P80" s="5">
        <f>IF($O$5=0,0,IF(AND($O$5+P$6&gt;='Справочные данные'!$N80,$O$5+P$6&lt;='Справочные данные'!$O80),1,0))</f>
        <v>1</v>
      </c>
      <c r="Q80" s="4">
        <f>IF($R$5=0,0,IF(AND($R$5-Q$6&gt;='Справочные данные'!$P80,$R$5-Q$6&lt;='Справочные данные'!$Q80),1,0))</f>
        <v>0</v>
      </c>
      <c r="R80" s="4">
        <f>IF($R$5=0,0,IF(AND($R$5&gt;='Справочные данные'!$P80,$R$5&lt;='Справочные данные'!$Q80),1,0))</f>
        <v>0</v>
      </c>
      <c r="S80" s="5">
        <f>IF($R$5=0,0,IF(AND($R$5+S$6&gt;='Справочные данные'!$P80,$R$5+S$6&lt;='Справочные данные'!$Q80),1,0))</f>
        <v>0</v>
      </c>
      <c r="T80" s="4">
        <f>IF($U$5=0,0,IF(AND($U$5-T$6&gt;='Справочные данные'!$R80,$U$5-T$6&lt;='Справочные данные'!$S80),1,0))</f>
        <v>0</v>
      </c>
      <c r="U80" s="4">
        <f>IF($U$5=0,0,IF(AND($U$5&gt;='Справочные данные'!$R80,$U$5&lt;='Справочные данные'!$S80),1,0))</f>
        <v>0</v>
      </c>
      <c r="V80" s="5">
        <f>IF($U$5=0,0,IF(AND($U$5+V$6&gt;='Справочные данные'!$R80,$U$5+V$6&lt;='Справочные данные'!$S80),1,0))</f>
        <v>0</v>
      </c>
      <c r="W80" s="4">
        <f>IF($X$5=0,0,IF(AND($X$5-W$6&gt;='Справочные данные'!$T80,$X$5-W$6&lt;='Справочные данные'!$U80),1,0))</f>
        <v>0</v>
      </c>
      <c r="X80" s="4">
        <f>IF($X$5=0,0,IF(AND($X$5&gt;='Справочные данные'!$T80,$X$5&lt;='Справочные данные'!$U80),1,0))</f>
        <v>0</v>
      </c>
      <c r="Y80" s="5">
        <f>IF($X$5=0,0,IF(AND($X$5+Y$6&gt;='Справочные данные'!$T80,$X$5+Y$6&lt;='Справочные данные'!$U80),1,0))</f>
        <v>0</v>
      </c>
      <c r="Z80" s="4">
        <f>IF($AA$5=0,0,IF(AND($AA$5-Z$6&gt;='Справочные данные'!$V80,$AA$5-Z$6&lt;='Справочные данные'!$W80),1,0))</f>
        <v>0</v>
      </c>
      <c r="AA80" s="4">
        <f>IF($AA$5=0,0,IF(AND($AA$5&gt;='Справочные данные'!$V80,$AA$5&lt;='Справочные данные'!$W80),1,0))</f>
        <v>0</v>
      </c>
      <c r="AB80" s="5">
        <f>IF($AA$5=0,0,IF(AND($AA$5+AB$6&gt;='Справочные данные'!$V80,$AA$5+AB$6&lt;='Справочные данные'!$W80),1,0))</f>
        <v>0</v>
      </c>
      <c r="AC80" s="4">
        <f>IF($AD$5=0,0,IF(AND($AD$5-AC$6&gt;='Справочные данные'!$X80,$AD$5-AC$6&lt;='Справочные данные'!$Y80),1,0))</f>
        <v>0</v>
      </c>
      <c r="AD80" s="4">
        <f>IF($AD$5=0,0,IF(AND($AD$5&gt;='Справочные данные'!$X80,$AD$5&lt;='Справочные данные'!$Y80),1,0))</f>
        <v>0</v>
      </c>
      <c r="AE80" s="5">
        <f>IF($AD$5=0,0,IF(AND($AD$5+AE$6&gt;='Справочные данные'!$X80,$AD$5+AE$6&lt;='Справочные данные'!$Y80),1,0))</f>
        <v>0</v>
      </c>
      <c r="AF80" s="4">
        <f>IF($AG$5=0,0,IF(AND($AG$5-AF$6&gt;='Справочные данные'!$AF80,$AG$5-AF$6&lt;='Справочные данные'!$AG80),1,0))</f>
        <v>0</v>
      </c>
      <c r="AG80" s="4">
        <f>IF($AG$5=0,0,IF(AND($AG$5&gt;='Справочные данные'!$AF80,$AG$5&lt;='Справочные данные'!$AG80),1,0))</f>
        <v>0</v>
      </c>
      <c r="AH80" s="5">
        <f>IF($AG$5=0,0,IF(AND($AG$5+AH$6&gt;='Справочные данные'!$AF80,$AG$5+AH$6&lt;='Справочные данные'!$AG80),1,0))</f>
        <v>0</v>
      </c>
      <c r="AI80" s="4">
        <f>IF(AND($AJ$5-AI$6&gt;='Справочные данные'!$AH80,$AJ$5-AI$6&lt;='Справочные данные'!$AI80),1,0)</f>
        <v>0</v>
      </c>
      <c r="AJ80" s="4">
        <f>IF(AND($AJ$5&gt;='Справочные данные'!$AH80,$AJ$5&lt;='Справочные данные'!$AI80),1,0)</f>
        <v>0</v>
      </c>
      <c r="AK80" s="5">
        <f>IF(AND($AJ$5+AK$6&gt;='Справочные данные'!$AH80,$AJ$5+AK$6&lt;='Справочные данные'!$AI80),1,0)</f>
        <v>0</v>
      </c>
      <c r="AL80">
        <f t="shared" si="2"/>
        <v>5</v>
      </c>
      <c r="AM80" t="str">
        <f t="shared" si="3"/>
        <v>-</v>
      </c>
      <c r="AN80" s="21" t="s">
        <v>92</v>
      </c>
    </row>
    <row r="81" spans="1:40" x14ac:dyDescent="0.25">
      <c r="A81" s="23" t="s">
        <v>102</v>
      </c>
      <c r="B81" s="17">
        <f>IF($C$5=0,0,IF(AND($C$5-0.02&gt;='Справочные данные'!B81,$C$5-0.02&lt;='Справочные данные'!C81),1,0))</f>
        <v>0</v>
      </c>
      <c r="C81" s="3">
        <f>IF(AND($C$5&gt;='Справочные данные'!B81,'Справочные данные'!$B$2&lt;='Справочные данные'!C81),1,0)</f>
        <v>0</v>
      </c>
      <c r="D81" s="3">
        <f>IF(AND($C$5+0.01&gt;='Справочные данные'!B81,$C$5+0.01&lt;='Справочные данные'!C81),1,0)</f>
        <v>0</v>
      </c>
      <c r="E81" s="4">
        <f>IF($F$5=0,0,IF(AND($F$5-IF('Справочные данные'!D81&lt;=0.5,0.05,IF('Справочные данные'!D81&lt;=0.9,0.08,IF('Справочные данные'!D81&lt;=1.3,0.15,0.15)))&gt;='Справочные данные'!D81,$F$5-IF('Справочные данные'!E81&lt;=0.5,0.05,IF('Справочные данные'!E81&lt;=0.9,0.08,IF('Справочные данные'!E81&lt;=1.3,0.15,0.15)))&lt;='Справочные данные'!E81),1,0))</f>
        <v>0</v>
      </c>
      <c r="F81" s="4">
        <f>IF($F$5=0,0,IF(AND($F$5&gt;='Справочные данные'!$D81,$F$5&lt;='Справочные данные'!E81),1,0))</f>
        <v>0</v>
      </c>
      <c r="G81" s="5">
        <f>IF($F$5=0,0,IF(AND($F$5+IF('Справочные данные'!D81&lt;=0.5,0.1,IF('Справочные данные'!D81&lt;=0.9,0.15,IF('Справочные данные'!D81&lt;=1.3,0.2,0.25)))&gt;='Справочные данные'!D81,$F$5+IF('Справочные данные'!E81&lt;=0.5,0.1,IF('Справочные данные'!E81&lt;=0.9,0.15,IF('Справочные данные'!E81&lt;=1.3,0.2,0.25)))&lt;='Справочные данные'!E81),1,0))</f>
        <v>0</v>
      </c>
      <c r="H81" s="4">
        <f>IF($I$5=0,0,IF(AND($I$5-IF('Справочные данные'!F81&lt;=0.5,0.07,IF('Справочные данные'!F81&lt;=0.9,0.1,0.12))&gt;='Справочные данные'!$F81,$I$5-IF('Справочные данные'!G81&lt;=0.5,0.07,IF('Справочные данные'!G81&lt;=0.9,0.1,0.12))&lt;='Справочные данные'!$G81),1,0))</f>
        <v>0</v>
      </c>
      <c r="I81" s="4">
        <f>IF($I$5=0,0,IF(AND($I$5&gt;='Справочные данные'!$F81,$I$5&lt;='Справочные данные'!$G81),1,0))</f>
        <v>0</v>
      </c>
      <c r="J81" s="5">
        <f>IF($I$5=0,0,IF(AND($I$5+IF('Справочные данные'!F81&lt;=0.5,0.1,IF('Справочные данные'!F81&lt;=0.9,0.18,0.25))&gt;='Справочные данные'!F81,$I$5+IF('Справочные данные'!G81&lt;=0.5,0.1,IF('Справочные данные'!G81&lt;=0.9,0.18,0.25))&lt;='Справочные данные'!G81),1,0))</f>
        <v>0</v>
      </c>
      <c r="K81" s="4">
        <f>IF($L$5=0,0,IF(AND($L$5-IF('Справочные данные'!L81&lt;=1,0.07,IF('Справочные данные'!L81&lt;=2,0.1,0.15))&gt;='Справочные данные'!$L81,$L$5-IF('Справочные данные'!M81&lt;=1,0.07,IF('Справочные данные'!M81&lt;=2,0.1,0.15))&lt;='Справочные данные'!$M81),1,0))</f>
        <v>0</v>
      </c>
      <c r="L81" s="4">
        <f>IF($L$5=0,0,IF(AND($L$5&gt;='Справочные данные'!$L81,$L$5&lt;='Справочные данные'!$M81),1,0))</f>
        <v>0</v>
      </c>
      <c r="M81" s="5">
        <f>IF($L$5=0,0,IF(AND($L$5+IF('Справочные данные'!L81&lt;=1,0.1,IF('Справочные данные'!L81&lt;=2,0.15,0.2))&gt;='Справочные данные'!L81,$L$5+IF('Справочные данные'!M81&lt;=1,0.1,IF('Справочные данные'!M81&lt;=2,0.15,0.2))&lt;='Справочные данные'!M81),1,0))</f>
        <v>0</v>
      </c>
      <c r="N81" s="4">
        <f>IF($O$5=0,0,IF(AND($O$5-IF('Справочные данные'!N81&lt;=1,0.1,IF('Справочные данные'!N81&lt;=2,0.15,0.2))&gt;='Справочные данные'!$N81,$O$5-IF('Справочные данные'!O81&lt;=1,0.1,IF('Справочные данные'!O81&lt;=2,0.15,0.2))&lt;='Справочные данные'!$O81),1,0))</f>
        <v>0</v>
      </c>
      <c r="O81" s="4">
        <f>IF($O$5=0,0,IF(AND($O$5&gt;='Справочные данные'!$N81,$O$5&lt;='Справочные данные'!$O81),1,0))</f>
        <v>0</v>
      </c>
      <c r="P81" s="5">
        <f>IF($O$5=0,0,IF(AND($O$5+IF('Справочные данные'!N81&lt;=1,0.15,IF('Справочные данные'!N81&lt;=2,0.2,0.25))&gt;='Справочные данные'!$N81,$O$5+IF('Справочные данные'!O81&lt;=1,0.15,IF('Справочные данные'!O81&lt;=2,0.2,0.25))&lt;='Справочные данные'!$O81),1,0))</f>
        <v>0</v>
      </c>
      <c r="Q81" s="4">
        <f>IF($R$5=0,0,IF(AND($R$5-0.1&gt;='Справочные данные'!$P81,$R$5-0.1&lt;='Справочные данные'!$Q81),1,0))</f>
        <v>0</v>
      </c>
      <c r="R81" s="4">
        <f>IF($R$5=0,0,IF(AND($R$5&gt;='Справочные данные'!$P81,$R$5&lt;='Справочные данные'!$Q81),1,0))</f>
        <v>0</v>
      </c>
      <c r="S81" s="5">
        <f>IF($R$5=0,0,IF(AND($R$5+0.1&gt;='Справочные данные'!$P81,$R$5+0.1&lt;='Справочные данные'!$Q81),1,0))</f>
        <v>0</v>
      </c>
      <c r="T81" s="4">
        <f>IF($U$5=0,0,IF(AND($U$5-IF('Справочные данные'!R81&lt;=0.2,0.03,0.05)&gt;='Справочные данные'!$R81,$U$5-IF('Справочные данные'!S81&lt;=0.2,0.03,0.05)&lt;='Справочные данные'!$S81),1,0))</f>
        <v>0</v>
      </c>
      <c r="U81" s="4">
        <f>IF($U$5=0,0,IF(AND($U$5&gt;='Справочные данные'!$R81,$U$5&lt;='Справочные данные'!$S81),1,0))</f>
        <v>0</v>
      </c>
      <c r="V81" s="5">
        <f>IF($U$5=0,0,IF(AND($U$5+IF('Справочные данные'!R81&lt;=0.2,0.03,0.05)&gt;='Справочные данные'!$R81,$U$5+IF('Справочные данные'!S81&lt;=0.2,0.03,0.55)&lt;='Справочные данные'!$S81),1,0))</f>
        <v>0</v>
      </c>
      <c r="W81" s="4">
        <f>IF($X$5=0,0,IF(AND($X$5-0.01&gt;='Справочные данные'!$T81,$X$5-0.01&lt;='Справочные данные'!$U81),1,0))</f>
        <v>0</v>
      </c>
      <c r="X81" s="4">
        <f>IF($X$5=0,0,IF(AND($X$5&gt;='Справочные данные'!$T81,$X$5&lt;='Справочные данные'!$U81),1,0))</f>
        <v>0</v>
      </c>
      <c r="Y81" s="5">
        <f>IF($X$5=0,0,IF(AND($X$5+0.01&gt;='Справочные данные'!$T81,$X$5+0.01&lt;='Справочные данные'!$U81),1,0))</f>
        <v>0</v>
      </c>
      <c r="Z81" s="4">
        <f>IF($AA$5=0,0,IF(AND($AA$5-0.02&gt;='Справочные данные'!$V81,$AA$5-0.02&lt;='Справочные данные'!$W81),1,0))</f>
        <v>0</v>
      </c>
      <c r="AA81" s="4">
        <f>IF($AA$5=0,0,IF(AND($AA$5&gt;='Справочные данные'!$V81,$AA$5&lt;='Справочные данные'!$W81),1,0))</f>
        <v>0</v>
      </c>
      <c r="AB81" s="5">
        <f>IF($AA$5=0,0,IF(AND($AA$5+0.02&gt;='Справочные данные'!$V81,$AA$5+0.02&lt;='Справочные данные'!$W81),1,0))</f>
        <v>0</v>
      </c>
      <c r="AC81" s="4">
        <f>IF($AD$5=0,0,IF(AND($AD$5-AC$6&gt;='Справочные данные'!$X81,$AD$5-AC$6&lt;='Справочные данные'!$Y81),1,0))</f>
        <v>0</v>
      </c>
      <c r="AD81" s="4">
        <f>IF($AD$5=0,0,IF(AND($AD$5&gt;='Справочные данные'!$X81,$AD$5&lt;='Справочные данные'!$Y81),1,0))</f>
        <v>0</v>
      </c>
      <c r="AE81" s="5">
        <f>IF($AD$5=0,0,IF(AND($AD$5+AE$6&gt;='Справочные данные'!$X81,$AD$5+AE$6&lt;='Справочные данные'!$Y81),1,0))</f>
        <v>0</v>
      </c>
      <c r="AF81" s="4">
        <f>IF($AG$5=0,0,IF(AND($AG$5-AF$6&gt;='Справочные данные'!$AF81,$AG$5-AF$6&lt;='Справочные данные'!$AG81),1,0))</f>
        <v>0</v>
      </c>
      <c r="AG81" s="4">
        <f>IF($AG$5=0,0,IF(AND($AG$5&gt;='Справочные данные'!$AF81,$AG$5&lt;='Справочные данные'!$AG81),1,0))</f>
        <v>0</v>
      </c>
      <c r="AH81" s="5">
        <f>IF($AG$5=0,0,IF(AND($AG$5+AH$6&gt;='Справочные данные'!$AF81,$AG$5+AH$6&lt;='Справочные данные'!$AG81),1,0))</f>
        <v>0</v>
      </c>
      <c r="AI81" s="4">
        <f>IF($AJ$5=0,0,IF(AND($AJ$5-AI$6&gt;='Справочные данные'!$AH81,$AJ$5-AI$6&lt;='Справочные данные'!$AI81),1,0))</f>
        <v>0</v>
      </c>
      <c r="AJ81" s="4">
        <f>IF($AJ$5=0,0,IF(AND($AJ$5&gt;='Справочные данные'!$AH81,$AJ$5&lt;='Справочные данные'!$AI81),1,0))</f>
        <v>0</v>
      </c>
      <c r="AK81" s="5">
        <f>IF($AJ$5=0,0,IF(AND($AJ$5+AK$6&gt;='Справочные данные'!$AH81,$AJ$5+AK$6&lt;='Справочные данные'!$AI81),1,0))</f>
        <v>0</v>
      </c>
      <c r="AL81">
        <f t="shared" si="2"/>
        <v>0</v>
      </c>
      <c r="AM81" t="str">
        <f t="shared" si="3"/>
        <v>-</v>
      </c>
      <c r="AN81" s="23" t="s">
        <v>102</v>
      </c>
    </row>
    <row r="82" spans="1:40" x14ac:dyDescent="0.25">
      <c r="A82" s="23" t="s">
        <v>103</v>
      </c>
      <c r="B82" s="17">
        <f>IF(AND($C$5-0.02&gt;='Справочные данные'!B82,$C$5-0.02&lt;='Справочные данные'!C82),1,0)</f>
        <v>1</v>
      </c>
      <c r="C82" s="3">
        <f>IF(AND($C$5&gt;='Справочные данные'!B82,'Справочные данные'!$B$2&lt;='Справочные данные'!C82),1,0)</f>
        <v>0</v>
      </c>
      <c r="D82" s="3">
        <f>IF(AND($C$5+0.01&gt;='Справочные данные'!B82,$C$5+0.01&lt;='Справочные данные'!C82),1,0)</f>
        <v>0</v>
      </c>
      <c r="E82" s="4">
        <f>IF($F$5=0,0,IF(AND($F$5-IF('Справочные данные'!D82&lt;=0.5,0.05,IF('Справочные данные'!D82&lt;=0.9,0.08,IF('Справочные данные'!D82&lt;=1.3,0.15,0.15)))&gt;='Справочные данные'!D82,$F$5-IF('Справочные данные'!E82&lt;=0.5,0.05,IF('Справочные данные'!E82&lt;=0.9,0.08,IF('Справочные данные'!E82&lt;=1.3,0.15,0.15)))&lt;='Справочные данные'!E82),1,0))</f>
        <v>0</v>
      </c>
      <c r="F82" s="4">
        <f>IF($F$5=0,0,IF(AND($F$5&gt;='Справочные данные'!$D82,$F$5&lt;='Справочные данные'!E82),1,0))</f>
        <v>0</v>
      </c>
      <c r="G82" s="5">
        <f>IF($F$5=0,0,IF(AND($F$5+IF('Справочные данные'!D82&lt;=0.5,0.1,IF('Справочные данные'!D82&lt;=0.9,0.15,IF('Справочные данные'!D82&lt;=1.3,0.2,0.25)))&gt;='Справочные данные'!D82,$F$5+IF('Справочные данные'!E82&lt;=0.5,0.1,IF('Справочные данные'!E82&lt;=0.9,0.15,IF('Справочные данные'!E82&lt;=1.3,0.2,0.25)))&lt;='Справочные данные'!E82),1,0))</f>
        <v>0</v>
      </c>
      <c r="H82" s="4">
        <f>IF($I$5=0,0,IF(AND($I$5-IF('Справочные данные'!F82&lt;=0.5,0.07,IF('Справочные данные'!F82&lt;=0.9,0.1,0.12))&gt;='Справочные данные'!$F82,$I$5-IF('Справочные данные'!G82&lt;=0.5,0.07,IF('Справочные данные'!G82&lt;=0.9,0.1,0.12))&lt;='Справочные данные'!$G82),1,0))</f>
        <v>0</v>
      </c>
      <c r="I82" s="4">
        <f>IF($I$5=0,0,IF(AND($I$5&gt;='Справочные данные'!$F82,$I$5&lt;='Справочные данные'!$G82),1,0))</f>
        <v>0</v>
      </c>
      <c r="J82" s="5">
        <f>IF($I$5=0,0,IF(AND($I$5+IF('Справочные данные'!F82&lt;=0.5,0.1,IF('Справочные данные'!F82&lt;=0.9,0.18,0.25))&gt;='Справочные данные'!F82,$I$5+IF('Справочные данные'!G82&lt;=0.5,0.1,IF('Справочные данные'!G82&lt;=0.9,0.18,0.25))&lt;='Справочные данные'!G82),1,0))</f>
        <v>0</v>
      </c>
      <c r="K82" s="4">
        <f>IF($L$5=0,0,IF(AND($L$5-IF('Справочные данные'!L82&lt;=1,0.07,IF('Справочные данные'!L82&lt;=2,0.1,0.15))&gt;='Справочные данные'!$L82,$L$5-IF('Справочные данные'!M82&lt;=1,0.07,IF('Справочные данные'!M82&lt;=2,0.1,0.15))&lt;='Справочные данные'!$M82),1,0))</f>
        <v>0</v>
      </c>
      <c r="L82" s="4">
        <f>IF($L$5=0,0,IF(AND($L$5&gt;='Справочные данные'!$L82,$L$5&lt;='Справочные данные'!$M82),1,0))</f>
        <v>0</v>
      </c>
      <c r="M82" s="5">
        <f>IF($L$5=0,0,IF(AND($L$5+IF('Справочные данные'!L82&lt;=1,0.1,IF('Справочные данные'!L82&lt;=2,0.15,0.2))&gt;='Справочные данные'!L82,$L$5+IF('Справочные данные'!M82&lt;=1,0.1,IF('Справочные данные'!M82&lt;=2,0.15,0.2))&lt;='Справочные данные'!M82),1,0))</f>
        <v>0</v>
      </c>
      <c r="N82" s="4">
        <f>IF($O$5=0,0,IF(AND($O$5-IF('Справочные данные'!N82&lt;=1,0.1,IF('Справочные данные'!N82&lt;=2,0.15,0.2))&gt;='Справочные данные'!$N82,$O$5-IF('Справочные данные'!O82&lt;=1,0.1,IF('Справочные данные'!O82&lt;=2,0.15,0.2))&lt;='Справочные данные'!$O82),1,0))</f>
        <v>0</v>
      </c>
      <c r="O82" s="4">
        <f>IF($O$5=0,0,IF(AND($O$5&gt;='Справочные данные'!$N82,$O$5&lt;='Справочные данные'!$O82),1,0))</f>
        <v>0</v>
      </c>
      <c r="P82" s="5">
        <f>IF($O$5=0,0,IF(AND($O$5+IF('Справочные данные'!N82&lt;=1,0.15,IF('Справочные данные'!N82&lt;=2,0.2,0.25))&gt;='Справочные данные'!$N82,$O$5+IF('Справочные данные'!O82&lt;=1,0.15,IF('Справочные данные'!O82&lt;=2,0.2,0.25))&lt;='Справочные данные'!$O82),1,0))</f>
        <v>0</v>
      </c>
      <c r="Q82" s="4">
        <f>IF($R$5=0,0,IF(AND($R$5-0.1&gt;='Справочные данные'!$P82,$R$5-0.1&lt;='Справочные данные'!$Q82),1,0))</f>
        <v>0</v>
      </c>
      <c r="R82" s="4">
        <f>IF($R$5=0,0,IF(AND($R$5&gt;='Справочные данные'!$P82,$R$5&lt;='Справочные данные'!$Q82),1,0))</f>
        <v>0</v>
      </c>
      <c r="S82" s="5">
        <f>IF($R$5=0,0,IF(AND($R$5+0.1&gt;='Справочные данные'!$P82,$R$5+0.1&lt;='Справочные данные'!$Q82),1,0))</f>
        <v>0</v>
      </c>
      <c r="T82" s="4">
        <f>IF($U$5=0,0,IF(AND($U$5-IF('Справочные данные'!R82&lt;=0.2,0.03,0.05)&gt;='Справочные данные'!$R82,$U$5-IF('Справочные данные'!S82&lt;=0.2,0.03,0.05)&lt;='Справочные данные'!$S82),1,0))</f>
        <v>0</v>
      </c>
      <c r="U82" s="4">
        <f>IF($U$5=0,0,IF(AND($U$5&gt;='Справочные данные'!$R82,$U$5&lt;='Справочные данные'!$S82),1,0))</f>
        <v>0</v>
      </c>
      <c r="V82" s="5">
        <f>IF($U$5=0,0,IF(AND($U$5+IF('Справочные данные'!R82&lt;=0.2,0.03,0.05)&gt;='Справочные данные'!$R82,$U$5+IF('Справочные данные'!S82&lt;=0.2,0.03,0.55)&lt;='Справочные данные'!$S82),1,0))</f>
        <v>0</v>
      </c>
      <c r="W82" s="4">
        <f>IF($X$5=0,0,IF(AND($X$5-0.01&gt;='Справочные данные'!$T82,$X$5-0.01&lt;='Справочные данные'!$U82),1,0))</f>
        <v>0</v>
      </c>
      <c r="X82" s="4">
        <f>IF($X$5=0,0,IF(AND($X$5&gt;='Справочные данные'!$T82,$X$5&lt;='Справочные данные'!$U82),1,0))</f>
        <v>0</v>
      </c>
      <c r="Y82" s="5">
        <f>IF($X$5=0,0,IF(AND($X$5+0.01&gt;='Справочные данные'!$T82,$X$5+0.01&lt;='Справочные данные'!$U82),1,0))</f>
        <v>0</v>
      </c>
      <c r="Z82" s="4">
        <f>IF($AA$5=0,0,IF(AND($AA$5-0.02&gt;='Справочные данные'!$V82,$AA$5-0.02&lt;='Справочные данные'!$W82),1,0))</f>
        <v>0</v>
      </c>
      <c r="AA82" s="4">
        <f>IF($AA$5=0,0,IF(AND($AA$5&gt;='Справочные данные'!$V82,$AA$5&lt;='Справочные данные'!$W82),1,0))</f>
        <v>0</v>
      </c>
      <c r="AB82" s="5">
        <f>IF($AA$5=0,0,IF(AND($AA$5+0.02&gt;='Справочные данные'!$V82,$AA$5+0.02&lt;='Справочные данные'!$W82),1,0))</f>
        <v>0</v>
      </c>
      <c r="AC82" s="4">
        <f>IF($AD$5=0,0,IF(AND($AD$5-AC$6&gt;='Справочные данные'!$X82,$AD$5-AC$6&lt;='Справочные данные'!$Y82),1,0))</f>
        <v>0</v>
      </c>
      <c r="AD82" s="4">
        <f>IF($AD$5=0,0,IF(AND($AD$5&gt;='Справочные данные'!$X82,$AD$5&lt;='Справочные данные'!$Y82),1,0))</f>
        <v>0</v>
      </c>
      <c r="AE82" s="5">
        <f>IF($AD$5=0,0,IF(AND($AD$5+AE$6&gt;='Справочные данные'!$X82,$AD$5+AE$6&lt;='Справочные данные'!$Y82),1,0))</f>
        <v>0</v>
      </c>
      <c r="AF82" s="4">
        <f>IF($AG$5=0,0,IF(AND($AG$5-AF$6&gt;='Справочные данные'!$AF82,$AG$5-AF$6&lt;='Справочные данные'!$AG82),1,0))</f>
        <v>0</v>
      </c>
      <c r="AG82" s="4">
        <f>IF($AG$5=0,0,IF(AND($AG$5&gt;='Справочные данные'!$AF82,$AG$5&lt;='Справочные данные'!$AG82),1,0))</f>
        <v>0</v>
      </c>
      <c r="AH82" s="5">
        <f>IF($AG$5=0,0,IF(AND($AG$5+AH$6&gt;='Справочные данные'!$AF82,$AG$5+AH$6&lt;='Справочные данные'!$AG82),1,0))</f>
        <v>0</v>
      </c>
      <c r="AI82" s="4">
        <f>IF($AJ$5=0,0,IF(AND($AJ$5-AI$6&gt;='Справочные данные'!$AH82,$AJ$5-AI$6&lt;='Справочные данные'!$AI82),1,0))</f>
        <v>0</v>
      </c>
      <c r="AJ82" s="4">
        <f>IF($AJ$5=0,0,IF(AND($AJ$5&gt;='Справочные данные'!$AH82,$AJ$5&lt;='Справочные данные'!$AI82),1,0))</f>
        <v>0</v>
      </c>
      <c r="AK82" s="5">
        <f>IF($AJ$5=0,0,IF(AND($AJ$5+AK$6&gt;='Справочные данные'!$AH82,$AJ$5+AK$6&lt;='Справочные данные'!$AI82),1,0))</f>
        <v>0</v>
      </c>
      <c r="AL82">
        <f t="shared" si="2"/>
        <v>1</v>
      </c>
      <c r="AM82" t="str">
        <f t="shared" si="3"/>
        <v>-</v>
      </c>
      <c r="AN82" s="23" t="s">
        <v>103</v>
      </c>
    </row>
    <row r="83" spans="1:40" x14ac:dyDescent="0.25">
      <c r="A83" s="23" t="s">
        <v>104</v>
      </c>
      <c r="B83" s="17">
        <f>IF(AND($C$5-0.02&gt;='Справочные данные'!B83,$C$5-0.02&lt;='Справочные данные'!C83),1,0)</f>
        <v>1</v>
      </c>
      <c r="C83" s="3">
        <f>IF(AND($C$5&gt;='Справочные данные'!B83,'Справочные данные'!$B$2&lt;='Справочные данные'!C83),1,0)</f>
        <v>1</v>
      </c>
      <c r="D83" s="3">
        <f>IF(AND($C$5+0.02&gt;='Справочные данные'!B83,$C$5+0.02&lt;='Справочные данные'!C83),1,0)</f>
        <v>1</v>
      </c>
      <c r="E83" s="4">
        <f>IF($F$5=0,0,IF(AND($F$5-IF('Справочные данные'!D83&lt;=0.5,0.05,IF('Справочные данные'!D83&lt;=0.9,0.08,IF('Справочные данные'!D83&lt;=1.3,0.15,0.15)))&gt;='Справочные данные'!D83,$F$5-IF('Справочные данные'!E83&lt;=0.5,0.05,IF('Справочные данные'!E83&lt;=0.9,0.08,IF('Справочные данные'!E83&lt;=1.3,0.15,0.15)))&lt;='Справочные данные'!E83),1,0))</f>
        <v>0</v>
      </c>
      <c r="F83" s="4">
        <f>IF($F$5=0,0,IF(AND($F$5&gt;='Справочные данные'!$D83,$F$5&lt;='Справочные данные'!E83),1,0))</f>
        <v>0</v>
      </c>
      <c r="G83" s="5">
        <f>IF($F$5=0,0,IF(AND($F$5+IF('Справочные данные'!D83&lt;=0.5,0.1,IF('Справочные данные'!D83&lt;=0.9,0.15,IF('Справочные данные'!D83&lt;=1.3,0.2,0.25)))&gt;='Справочные данные'!D83,$F$5+IF('Справочные данные'!E83&lt;=0.5,0.1,IF('Справочные данные'!E83&lt;=0.9,0.15,IF('Справочные данные'!E83&lt;=1.3,0.2,0.25)))&lt;='Справочные данные'!E83),1,0))</f>
        <v>0</v>
      </c>
      <c r="H83" s="4">
        <f>IF($I$5=0,0,IF(AND($I$5-IF('Справочные данные'!F83&lt;=0.5,0.07,IF('Справочные данные'!F83&lt;=0.9,0.1,0.12))&gt;='Справочные данные'!$F83,$I$5-IF('Справочные данные'!G83&lt;=0.5,0.07,IF('Справочные данные'!G83&lt;=0.9,0.1,0.12))&lt;='Справочные данные'!$G83),1,0))</f>
        <v>0</v>
      </c>
      <c r="I83" s="4">
        <f>IF($I$5=0,0,IF(AND($I$5&gt;='Справочные данные'!$F83,$I$5&lt;='Справочные данные'!$G83),1,0))</f>
        <v>0</v>
      </c>
      <c r="J83" s="5">
        <f>IF($I$5=0,0,IF(AND($I$5+IF('Справочные данные'!F83&lt;=0.5,0.1,IF('Справочные данные'!F83&lt;=0.9,0.18,0.25))&gt;='Справочные данные'!F83,$I$5+IF('Справочные данные'!G83&lt;=0.5,0.1,IF('Справочные данные'!G83&lt;=0.9,0.18,0.25))&lt;='Справочные данные'!G83),1,0))</f>
        <v>0</v>
      </c>
      <c r="K83" s="4">
        <f>IF($L$5=0,0,IF(AND($L$5-IF('Справочные данные'!L83&lt;=1,0.07,IF('Справочные данные'!L83&lt;=2,0.1,0.15))&gt;='Справочные данные'!$L83,$L$5-IF('Справочные данные'!M83&lt;=1,0.07,IF('Справочные данные'!M83&lt;=2,0.1,0.15))&lt;='Справочные данные'!$M83),1,0))</f>
        <v>0</v>
      </c>
      <c r="L83" s="4">
        <f>IF($L$5=0,0,IF(AND($L$5&gt;='Справочные данные'!$L83,$L$5&lt;='Справочные данные'!$M83),1,0))</f>
        <v>0</v>
      </c>
      <c r="M83" s="5">
        <f>IF($L$5=0,0,IF(AND($L$5+IF('Справочные данные'!L83&lt;=1,0.1,IF('Справочные данные'!L83&lt;=2,0.15,0.2))&gt;='Справочные данные'!L83,$L$5+IF('Справочные данные'!M83&lt;=1,0.1,IF('Справочные данные'!M83&lt;=2,0.15,0.2))&lt;='Справочные данные'!M83),1,0))</f>
        <v>0</v>
      </c>
      <c r="N83" s="4">
        <f>IF($O$5=0,0,IF(AND($O$5-IF('Справочные данные'!N83&lt;=1,0.1,IF('Справочные данные'!N83&lt;=2,0.15,0.2))&gt;='Справочные данные'!$N83,$O$5-IF('Справочные данные'!O83&lt;=1,0.1,IF('Справочные данные'!O83&lt;=2,0.15,0.2))&lt;='Справочные данные'!$O83),1,0))</f>
        <v>0</v>
      </c>
      <c r="O83" s="4">
        <f>IF($O$5=0,0,IF(AND($O$5&gt;='Справочные данные'!$N83,$O$5&lt;='Справочные данные'!$O83),1,0))</f>
        <v>0</v>
      </c>
      <c r="P83" s="5">
        <f>IF($O$5=0,0,IF(AND($O$5+IF('Справочные данные'!N83&lt;=1,0.15,IF('Справочные данные'!N83&lt;=2,0.2,0.25))&gt;='Справочные данные'!$N83,$O$5+IF('Справочные данные'!O83&lt;=1,0.15,IF('Справочные данные'!O83&lt;=2,0.2,0.25))&lt;='Справочные данные'!$O83),1,0))</f>
        <v>0</v>
      </c>
      <c r="Q83" s="4">
        <f>IF($R$5=0,0,IF(AND($R$5-0.1&gt;='Справочные данные'!$P83,$R$5-0.1&lt;='Справочные данные'!$Q83),1,0))</f>
        <v>0</v>
      </c>
      <c r="R83" s="4">
        <f>IF($R$5=0,0,IF(AND($R$5&gt;='Справочные данные'!$P83,$R$5&lt;='Справочные данные'!$Q83),1,0))</f>
        <v>0</v>
      </c>
      <c r="S83" s="5">
        <f>IF($R$5=0,0,IF(AND($R$5+0.1&gt;='Справочные данные'!$P83,$R$5+0.1&lt;='Справочные данные'!$Q83),1,0))</f>
        <v>0</v>
      </c>
      <c r="T83" s="4">
        <f>IF($U$5=0,0,IF(AND($U$5-IF('Справочные данные'!R83&lt;=0.2,0.03,0.05)&gt;='Справочные данные'!$R83,$U$5-IF('Справочные данные'!S83&lt;=0.2,0.03,0.05)&lt;='Справочные данные'!$S83),1,0))</f>
        <v>0</v>
      </c>
      <c r="U83" s="4">
        <f>IF($U$5=0,0,IF(AND($U$5&gt;='Справочные данные'!$R83,$U$5&lt;='Справочные данные'!$S83),1,0))</f>
        <v>0</v>
      </c>
      <c r="V83" s="5">
        <f>IF($U$5=0,0,IF(AND($U$5+IF('Справочные данные'!R83&lt;=0.2,0.03,0.05)&gt;='Справочные данные'!$R83,$U$5+IF('Справочные данные'!S83&lt;=0.2,0.03,0.55)&lt;='Справочные данные'!$S83),1,0))</f>
        <v>0</v>
      </c>
      <c r="W83" s="4">
        <f>IF($X$5=0,0,IF(AND($X$5-0.01&gt;='Справочные данные'!$T83,$X$5-0.01&lt;='Справочные данные'!$U83),1,0))</f>
        <v>0</v>
      </c>
      <c r="X83" s="4">
        <f>IF($X$5=0,0,IF(AND($X$5&gt;='Справочные данные'!$T83,$X$5&lt;='Справочные данные'!$U83),1,0))</f>
        <v>0</v>
      </c>
      <c r="Y83" s="5">
        <f>IF($X$5=0,0,IF(AND($X$5+0.01&gt;='Справочные данные'!$T83,$X$5+0.01&lt;='Справочные данные'!$U83),1,0))</f>
        <v>0</v>
      </c>
      <c r="Z83" s="4">
        <f>IF($AA$5=0,0,IF(AND($AA$5-0.02&gt;='Справочные данные'!$V83,$AA$5-0.02&lt;='Справочные данные'!$W83),1,0))</f>
        <v>0</v>
      </c>
      <c r="AA83" s="4">
        <f>IF($AA$5=0,0,IF(AND($AA$5&gt;='Справочные данные'!$V83,$AA$5&lt;='Справочные данные'!$W83),1,0))</f>
        <v>0</v>
      </c>
      <c r="AB83" s="5">
        <f>IF($AA$5=0,0,IF(AND($AA$5+0.02&gt;='Справочные данные'!$V83,$AA$5+0.02&lt;='Справочные данные'!$W83),1,0))</f>
        <v>0</v>
      </c>
      <c r="AC83" s="4">
        <f>IF($AD$5=0,0,IF(AND($AD$5-AC$6&gt;='Справочные данные'!$X83,$AD$5-AC$6&lt;='Справочные данные'!$Y83),1,0))</f>
        <v>0</v>
      </c>
      <c r="AD83" s="4">
        <f>IF($AD$5=0,0,IF(AND($AD$5&gt;='Справочные данные'!$X83,$AD$5&lt;='Справочные данные'!$Y83),1,0))</f>
        <v>0</v>
      </c>
      <c r="AE83" s="5">
        <f>IF($AD$5=0,0,IF(AND($AD$5+AE$6&gt;='Справочные данные'!$X83,$AD$5+AE$6&lt;='Справочные данные'!$Y83),1,0))</f>
        <v>0</v>
      </c>
      <c r="AF83" s="4">
        <f>IF($AG$5=0,0,IF(AND($AG$5-AF$6&gt;='Справочные данные'!$AF83,$AG$5-AF$6&lt;='Справочные данные'!$AG83),1,0))</f>
        <v>0</v>
      </c>
      <c r="AG83" s="4">
        <f>IF($AG$5=0,0,IF(AND($AG$5&gt;='Справочные данные'!$AF83,$AG$5&lt;='Справочные данные'!$AG83),1,0))</f>
        <v>0</v>
      </c>
      <c r="AH83" s="5">
        <f>IF($AG$5=0,0,IF(AND($AG$5+AH$6&gt;='Справочные данные'!$AF83,$AG$5+AH$6&lt;='Справочные данные'!$AG83),1,0))</f>
        <v>0</v>
      </c>
      <c r="AI83" s="4">
        <f>IF($AJ$5=0,0,IF(AND($AJ$5-AI$6&gt;='Справочные данные'!$AH83,$AJ$5-AI$6&lt;='Справочные данные'!$AI83),1,0))</f>
        <v>0</v>
      </c>
      <c r="AJ83" s="4">
        <f>IF($AJ$5=0,0,IF(AND($AJ$5&gt;='Справочные данные'!$AH83,$AJ$5&lt;='Справочные данные'!$AI83),1,0))</f>
        <v>0</v>
      </c>
      <c r="AK83" s="5">
        <f>IF($AJ$5=0,0,IF(AND($AJ$5+AK$6&gt;='Справочные данные'!$AH83,$AJ$5+AK$6&lt;='Справочные данные'!$AI83),1,0))</f>
        <v>0</v>
      </c>
      <c r="AL83">
        <f t="shared" si="2"/>
        <v>3</v>
      </c>
      <c r="AM83" t="str">
        <f t="shared" si="3"/>
        <v>-</v>
      </c>
      <c r="AN83" s="23" t="s">
        <v>104</v>
      </c>
    </row>
    <row r="84" spans="1:40" x14ac:dyDescent="0.25">
      <c r="A84" s="23" t="s">
        <v>105</v>
      </c>
      <c r="B84" s="17">
        <f>IF(AND($C$5-0.03&gt;='Справочные данные'!B84,$C$5-0.03&lt;='Справочные данные'!C84),1,0)</f>
        <v>0</v>
      </c>
      <c r="C84" s="3">
        <f>IF(AND($C$5&gt;='Справочные данные'!B84,'Справочные данные'!$B$2&lt;='Справочные данные'!C84),1,0)</f>
        <v>1</v>
      </c>
      <c r="D84" s="3">
        <f>IF(AND($C$5+0.02&gt;='Справочные данные'!B84,$C$5+0.02&lt;='Справочные данные'!C84),1,0)</f>
        <v>1</v>
      </c>
      <c r="E84" s="4">
        <f>IF($F$5=0,0,IF(AND($F$5-IF('Справочные данные'!D84&lt;=0.5,0.05,IF('Справочные данные'!D84&lt;=0.9,0.08,IF('Справочные данные'!D84&lt;=1.3,0.15,0.15)))&gt;='Справочные данные'!D84,$F$5-IF('Справочные данные'!E84&lt;=0.5,0.05,IF('Справочные данные'!E84&lt;=0.9,0.08,IF('Справочные данные'!E84&lt;=1.3,0.15,0.15)))&lt;='Справочные данные'!E84),1,0))</f>
        <v>0</v>
      </c>
      <c r="F84" s="4">
        <f>IF($F$5=0,0,IF(AND($F$5&gt;='Справочные данные'!$D84,$F$5&lt;='Справочные данные'!E84),1,0))</f>
        <v>0</v>
      </c>
      <c r="G84" s="5">
        <f>IF($F$5=0,0,IF(AND($F$5+IF('Справочные данные'!D84&lt;=0.5,0.1,IF('Справочные данные'!D84&lt;=0.9,0.15,IF('Справочные данные'!D84&lt;=1.3,0.2,0.25)))&gt;='Справочные данные'!D84,$F$5+IF('Справочные данные'!E84&lt;=0.5,0.1,IF('Справочные данные'!E84&lt;=0.9,0.15,IF('Справочные данные'!E84&lt;=1.3,0.2,0.25)))&lt;='Справочные данные'!E84),1,0))</f>
        <v>0</v>
      </c>
      <c r="H84" s="4">
        <f>IF($I$5=0,0,IF(AND($I$5-IF('Справочные данные'!F84&lt;=0.5,0.07,IF('Справочные данные'!F84&lt;=0.9,0.1,0.12))&gt;='Справочные данные'!$F84,$I$5-IF('Справочные данные'!G84&lt;=0.5,0.07,IF('Справочные данные'!G84&lt;=0.9,0.1,0.12))&lt;='Справочные данные'!$G84),1,0))</f>
        <v>0</v>
      </c>
      <c r="I84" s="4">
        <f>IF($I$5=0,0,IF(AND($I$5&gt;='Справочные данные'!$F84,$I$5&lt;='Справочные данные'!$G84),1,0))</f>
        <v>0</v>
      </c>
      <c r="J84" s="5">
        <f>IF($I$5=0,0,IF(AND($I$5+IF('Справочные данные'!F84&lt;=0.5,0.1,IF('Справочные данные'!F84&lt;=0.9,0.18,0.25))&gt;='Справочные данные'!F84,$I$5+IF('Справочные данные'!G84&lt;=0.5,0.1,IF('Справочные данные'!G84&lt;=0.9,0.18,0.25))&lt;='Справочные данные'!G84),1,0))</f>
        <v>0</v>
      </c>
      <c r="K84" s="4">
        <f>IF($L$5=0,0,IF(AND($L$5-IF('Справочные данные'!L84&lt;=1,0.07,IF('Справочные данные'!L84&lt;=2,0.1,0.15))&gt;='Справочные данные'!$L84,$L$5-IF('Справочные данные'!M84&lt;=1,0.07,IF('Справочные данные'!M84&lt;=2,0.1,0.15))&lt;='Справочные данные'!$M84),1,0))</f>
        <v>0</v>
      </c>
      <c r="L84" s="4">
        <f>IF($L$5=0,0,IF(AND($L$5&gt;='Справочные данные'!$L84,$L$5&lt;='Справочные данные'!$M84),1,0))</f>
        <v>0</v>
      </c>
      <c r="M84" s="5">
        <f>IF($L$5=0,0,IF(AND($L$5+IF('Справочные данные'!L84&lt;=1,0.1,IF('Справочные данные'!L84&lt;=2,0.15,0.2))&gt;='Справочные данные'!L84,$L$5+IF('Справочные данные'!M84&lt;=1,0.1,IF('Справочные данные'!M84&lt;=2,0.15,0.2))&lt;='Справочные данные'!M84),1,0))</f>
        <v>0</v>
      </c>
      <c r="N84" s="4">
        <f>IF($O$5=0,0,IF(AND($O$5-IF('Справочные данные'!N84&lt;=1,0.1,IF('Справочные данные'!N84&lt;=2,0.15,0.2))&gt;='Справочные данные'!$N84,$O$5-IF('Справочные данные'!O84&lt;=1,0.1,IF('Справочные данные'!O84&lt;=2,0.15,0.2))&lt;='Справочные данные'!$O84),1,0))</f>
        <v>0</v>
      </c>
      <c r="O84" s="4">
        <f>IF($O$5=0,0,IF(AND($O$5&gt;='Справочные данные'!$N84,$O$5&lt;='Справочные данные'!$O84),1,0))</f>
        <v>0</v>
      </c>
      <c r="P84" s="5">
        <f>IF($O$5=0,0,IF(AND($O$5+IF('Справочные данные'!N84&lt;=1,0.15,IF('Справочные данные'!N84&lt;=2,0.2,0.25))&gt;='Справочные данные'!$N84,$O$5+IF('Справочные данные'!O84&lt;=1,0.15,IF('Справочные данные'!O84&lt;=2,0.2,0.25))&lt;='Справочные данные'!$O84),1,0))</f>
        <v>0</v>
      </c>
      <c r="Q84" s="4">
        <f>IF($R$5=0,0,IF(AND($R$5-0.1&gt;='Справочные данные'!$P84,$R$5-0.1&lt;='Справочные данные'!$Q84),1,0))</f>
        <v>0</v>
      </c>
      <c r="R84" s="4">
        <f>IF($R$5=0,0,IF(AND($R$5&gt;='Справочные данные'!$P84,$R$5&lt;='Справочные данные'!$Q84),1,0))</f>
        <v>0</v>
      </c>
      <c r="S84" s="5">
        <f>IF($R$5=0,0,IF(AND($R$5+0.1&gt;='Справочные данные'!$P84,$R$5+0.1&lt;='Справочные данные'!$Q84),1,0))</f>
        <v>0</v>
      </c>
      <c r="T84" s="4">
        <f>IF($U$5=0,0,IF(AND($U$5-IF('Справочные данные'!R84&lt;=0.2,0.03,0.05)&gt;='Справочные данные'!$R84,$U$5-IF('Справочные данные'!S84&lt;=0.2,0.03,0.05)&lt;='Справочные данные'!$S84),1,0))</f>
        <v>0</v>
      </c>
      <c r="U84" s="4">
        <f>IF($U$5=0,0,IF(AND($U$5&gt;='Справочные данные'!$R84,$U$5&lt;='Справочные данные'!$S84),1,0))</f>
        <v>0</v>
      </c>
      <c r="V84" s="5">
        <f>IF($U$5=0,0,IF(AND($U$5+IF('Справочные данные'!R84&lt;=0.2,0.03,0.05)&gt;='Справочные данные'!$R84,$U$5+IF('Справочные данные'!S84&lt;=0.2,0.03,0.55)&lt;='Справочные данные'!$S84),1,0))</f>
        <v>0</v>
      </c>
      <c r="W84" s="4">
        <f>IF($X$5=0,0,IF(AND($X$5-0.01&gt;='Справочные данные'!$T84,$X$5-0.01&lt;='Справочные данные'!$U84),1,0))</f>
        <v>0</v>
      </c>
      <c r="X84" s="4">
        <f>IF($X$5=0,0,IF(AND($X$5&gt;='Справочные данные'!$T84,$X$5&lt;='Справочные данные'!$U84),1,0))</f>
        <v>0</v>
      </c>
      <c r="Y84" s="5">
        <f>IF($X$5=0,0,IF(AND($X$5+0.01&gt;='Справочные данные'!$T84,$X$5+0.01&lt;='Справочные данные'!$U84),1,0))</f>
        <v>0</v>
      </c>
      <c r="Z84" s="4">
        <f>IF($AA$5=0,0,IF(AND($AA$5-0.02&gt;='Справочные данные'!$V84,$AA$5-0.02&lt;='Справочные данные'!$W84),1,0))</f>
        <v>0</v>
      </c>
      <c r="AA84" s="4">
        <f>IF($AA$5=0,0,IF(AND($AA$5&gt;='Справочные данные'!$V84,$AA$5&lt;='Справочные данные'!$W84),1,0))</f>
        <v>0</v>
      </c>
      <c r="AB84" s="5">
        <f>IF($AA$5=0,0,IF(AND($AA$5+0.02&gt;='Справочные данные'!$V84,$AA$5+0.02&lt;='Справочные данные'!$W84),1,0))</f>
        <v>0</v>
      </c>
      <c r="AC84" s="4">
        <f>IF($AD$5=0,0,IF(AND($AD$5-AC$6&gt;='Справочные данные'!$X84,$AD$5-AC$6&lt;='Справочные данные'!$Y84),1,0))</f>
        <v>0</v>
      </c>
      <c r="AD84" s="4">
        <f>IF($AD$5=0,0,IF(AND($AD$5&gt;='Справочные данные'!$X84,$AD$5&lt;='Справочные данные'!$Y84),1,0))</f>
        <v>0</v>
      </c>
      <c r="AE84" s="5">
        <f>IF($AD$5=0,0,IF(AND($AD$5+AE$6&gt;='Справочные данные'!$X84,$AD$5+AE$6&lt;='Справочные данные'!$Y84),1,0))</f>
        <v>0</v>
      </c>
      <c r="AF84" s="4">
        <f>IF($AG$5=0,0,IF(AND($AG$5-AF$6&gt;='Справочные данные'!$AF84,$AG$5-AF$6&lt;='Справочные данные'!$AG84),1,0))</f>
        <v>0</v>
      </c>
      <c r="AG84" s="4">
        <f>IF($AG$5=0,0,IF(AND($AG$5&gt;='Справочные данные'!$AF84,$AG$5&lt;='Справочные данные'!$AG84),1,0))</f>
        <v>0</v>
      </c>
      <c r="AH84" s="5">
        <f>IF($AG$5=0,0,IF(AND($AG$5+AH$6&gt;='Справочные данные'!$AF84,$AG$5+AH$6&lt;='Справочные данные'!$AG84),1,0))</f>
        <v>0</v>
      </c>
      <c r="AI84" s="4">
        <f>IF($AJ$5=0,0,IF(AND($AJ$5-AI$6&gt;='Справочные данные'!$AH84,$AJ$5-AI$6&lt;='Справочные данные'!$AI84),1,0))</f>
        <v>0</v>
      </c>
      <c r="AJ84" s="4">
        <f>IF($AJ$5=0,0,IF(AND($AJ$5&gt;='Справочные данные'!$AH84,$AJ$5&lt;='Справочные данные'!$AI84),1,0))</f>
        <v>0</v>
      </c>
      <c r="AK84" s="5">
        <f>IF($AJ$5=0,0,IF(AND($AJ$5+AK$6&gt;='Справочные данные'!$AH84,$AJ$5+AK$6&lt;='Справочные данные'!$AI84),1,0))</f>
        <v>0</v>
      </c>
      <c r="AL84">
        <f t="shared" si="2"/>
        <v>2</v>
      </c>
      <c r="AM84" t="str">
        <f t="shared" si="3"/>
        <v>-</v>
      </c>
      <c r="AN84" s="23" t="s">
        <v>105</v>
      </c>
    </row>
    <row r="85" spans="1:40" x14ac:dyDescent="0.25">
      <c r="A85" s="23" t="s">
        <v>106</v>
      </c>
      <c r="B85" s="17">
        <f>IF(AND($C$5-0.03&gt;='Справочные данные'!B85,$C$5-0.03&lt;='Справочные данные'!C85),1,0)</f>
        <v>0</v>
      </c>
      <c r="C85" s="3">
        <f>IF(AND($C$5&gt;='Справочные данные'!B85,'Справочные данные'!$B$2&lt;='Справочные данные'!C85),1,0)</f>
        <v>0</v>
      </c>
      <c r="D85" s="3">
        <f>IF(AND($C$5+0.02&gt;='Справочные данные'!B85,$C$5+0.02&lt;='Справочные данные'!C85),1,0)</f>
        <v>0</v>
      </c>
      <c r="E85" s="4">
        <f>IF($F$5=0,0,IF(AND($F$5-IF('Справочные данные'!D85&lt;=0.5,0.05,IF('Справочные данные'!D85&lt;=0.9,0.08,IF('Справочные данные'!D85&lt;=1.3,0.15,0.15)))&gt;='Справочные данные'!D85,$F$5-IF('Справочные данные'!E85&lt;=0.5,0.05,IF('Справочные данные'!E85&lt;=0.9,0.08,IF('Справочные данные'!E85&lt;=1.3,0.15,0.15)))&lt;='Справочные данные'!E85),1,0))</f>
        <v>0</v>
      </c>
      <c r="F85" s="4">
        <f>IF($F$5=0,0,IF(AND($F$5&gt;='Справочные данные'!$D85,$F$5&lt;='Справочные данные'!E85),1,0))</f>
        <v>0</v>
      </c>
      <c r="G85" s="5">
        <f>IF($F$5=0,0,IF(AND($F$5+IF('Справочные данные'!D85&lt;=0.5,0.1,IF('Справочные данные'!D85&lt;=0.9,0.15,IF('Справочные данные'!D85&lt;=1.3,0.2,0.25)))&gt;='Справочные данные'!D85,$F$5+IF('Справочные данные'!E85&lt;=0.5,0.1,IF('Справочные данные'!E85&lt;=0.9,0.15,IF('Справочные данные'!E85&lt;=1.3,0.2,0.25)))&lt;='Справочные данные'!E85),1,0))</f>
        <v>0</v>
      </c>
      <c r="H85" s="4">
        <f>IF($I$5=0,0,IF(AND($I$5-IF('Справочные данные'!F85&lt;=0.5,0.07,IF('Справочные данные'!F85&lt;=0.9,0.1,0.12))&gt;='Справочные данные'!$F85,$I$5-IF('Справочные данные'!G85&lt;=0.5,0.07,IF('Справочные данные'!G85&lt;=0.9,0.1,0.12))&lt;='Справочные данные'!$G85),1,0))</f>
        <v>0</v>
      </c>
      <c r="I85" s="4">
        <f>IF($I$5=0,0,IF(AND($I$5&gt;='Справочные данные'!$F85,$I$5&lt;='Справочные данные'!$G85),1,0))</f>
        <v>0</v>
      </c>
      <c r="J85" s="5">
        <f>IF($I$5=0,0,IF(AND($I$5+IF('Справочные данные'!F85&lt;=0.5,0.1,IF('Справочные данные'!F85&lt;=0.9,0.18,0.25))&gt;='Справочные данные'!F85,$I$5+IF('Справочные данные'!G85&lt;=0.5,0.1,IF('Справочные данные'!G85&lt;=0.9,0.18,0.25))&lt;='Справочные данные'!G85),1,0))</f>
        <v>0</v>
      </c>
      <c r="K85" s="4">
        <f>IF($L$5=0,0,IF(AND($L$5-IF('Справочные данные'!L85&lt;=1,0.07,IF('Справочные данные'!L85&lt;=2,0.1,0.15))&gt;='Справочные данные'!$L85,$L$5-IF('Справочные данные'!M85&lt;=1,0.07,IF('Справочные данные'!M85&lt;=2,0.1,0.15))&lt;='Справочные данные'!$M85),1,0))</f>
        <v>0</v>
      </c>
      <c r="L85" s="4">
        <f>IF($L$5=0,0,IF(AND($L$5&gt;='Справочные данные'!$L85,$L$5&lt;='Справочные данные'!$M85),1,0))</f>
        <v>0</v>
      </c>
      <c r="M85" s="5">
        <f>IF($L$5=0,0,IF(AND($L$5+IF('Справочные данные'!L85&lt;=1,0.1,IF('Справочные данные'!L85&lt;=2,0.15,0.2))&gt;='Справочные данные'!L85,$L$5+IF('Справочные данные'!M85&lt;=1,0.1,IF('Справочные данные'!M85&lt;=2,0.15,0.2))&lt;='Справочные данные'!M85),1,0))</f>
        <v>0</v>
      </c>
      <c r="N85" s="4">
        <f>IF($O$5=0,0,IF(AND($O$5-IF('Справочные данные'!N85&lt;=1,0.1,IF('Справочные данные'!N85&lt;=2,0.15,0.2))&gt;='Справочные данные'!$N85,$O$5-IF('Справочные данные'!O85&lt;=1,0.1,IF('Справочные данные'!O85&lt;=2,0.15,0.2))&lt;='Справочные данные'!$O85),1,0))</f>
        <v>0</v>
      </c>
      <c r="O85" s="4">
        <f>IF($O$5=0,0,IF(AND($O$5&gt;='Справочные данные'!$N85,$O$5&lt;='Справочные данные'!$O85),1,0))</f>
        <v>0</v>
      </c>
      <c r="P85" s="5">
        <f>IF($O$5=0,0,IF(AND($O$5+IF('Справочные данные'!N85&lt;=1,0.15,IF('Справочные данные'!N85&lt;=2,0.2,0.25))&gt;='Справочные данные'!$N85,$O$5+IF('Справочные данные'!O85&lt;=1,0.15,IF('Справочные данные'!O85&lt;=2,0.2,0.25))&lt;='Справочные данные'!$O85),1,0))</f>
        <v>0</v>
      </c>
      <c r="Q85" s="4">
        <f>IF($R$5=0,0,IF(AND($R$5-0.1&gt;='Справочные данные'!$P85,$R$5-0.1&lt;='Справочные данные'!$Q85),1,0))</f>
        <v>0</v>
      </c>
      <c r="R85" s="4">
        <f>IF($R$5=0,0,IF(AND($R$5&gt;='Справочные данные'!$P85,$R$5&lt;='Справочные данные'!$Q85),1,0))</f>
        <v>0</v>
      </c>
      <c r="S85" s="5">
        <f>IF($R$5=0,0,IF(AND($R$5+0.1&gt;='Справочные данные'!$P85,$R$5+0.1&lt;='Справочные данные'!$Q85),1,0))</f>
        <v>0</v>
      </c>
      <c r="T85" s="4">
        <f>IF($U$5=0,0,IF(AND($U$5-IF('Справочные данные'!R85&lt;=0.2,0.03,0.05)&gt;='Справочные данные'!$R85,$U$5-IF('Справочные данные'!S85&lt;=0.2,0.03,0.05)&lt;='Справочные данные'!$S85),1,0))</f>
        <v>0</v>
      </c>
      <c r="U85" s="4">
        <f>IF($U$5=0,0,IF(AND($U$5&gt;='Справочные данные'!$R85,$U$5&lt;='Справочные данные'!$S85),1,0))</f>
        <v>0</v>
      </c>
      <c r="V85" s="5">
        <f>IF($U$5=0,0,IF(AND($U$5+IF('Справочные данные'!R85&lt;=0.2,0.03,0.05)&gt;='Справочные данные'!$R85,$U$5+IF('Справочные данные'!S85&lt;=0.2,0.03,0.55)&lt;='Справочные данные'!$S85),1,0))</f>
        <v>0</v>
      </c>
      <c r="W85" s="4">
        <f>IF($X$5=0,0,IF(AND($X$5-0.01&gt;='Справочные данные'!$T85,$X$5-0.01&lt;='Справочные данные'!$U85),1,0))</f>
        <v>0</v>
      </c>
      <c r="X85" s="4">
        <f>IF($X$5=0,0,IF(AND($X$5&gt;='Справочные данные'!$T85,$X$5&lt;='Справочные данные'!$U85),1,0))</f>
        <v>0</v>
      </c>
      <c r="Y85" s="5">
        <f>IF($X$5=0,0,IF(AND($X$5+0.01&gt;='Справочные данные'!$T85,$X$5+0.01&lt;='Справочные данные'!$U85),1,0))</f>
        <v>0</v>
      </c>
      <c r="Z85" s="4">
        <f>IF($AA$5=0,0,IF(AND($AA$5-0.02&gt;='Справочные данные'!$V85,$AA$5-0.02&lt;='Справочные данные'!$W85),1,0))</f>
        <v>0</v>
      </c>
      <c r="AA85" s="4">
        <f>IF($AA$5=0,0,IF(AND($AA$5&gt;='Справочные данные'!$V85,$AA$5&lt;='Справочные данные'!$W85),1,0))</f>
        <v>0</v>
      </c>
      <c r="AB85" s="5">
        <f>IF($AA$5=0,0,IF(AND($AA$5+0.02&gt;='Справочные данные'!$V85,$AA$5+0.02&lt;='Справочные данные'!$W85),1,0))</f>
        <v>0</v>
      </c>
      <c r="AC85" s="4">
        <f>IF($AD$5=0,0,IF(AND($AD$5-AC$6&gt;='Справочные данные'!$X85,$AD$5-AC$6&lt;='Справочные данные'!$Y85),1,0))</f>
        <v>0</v>
      </c>
      <c r="AD85" s="4">
        <f>IF($AD$5=0,0,IF(AND($AD$5&gt;='Справочные данные'!$X85,$AD$5&lt;='Справочные данные'!$Y85),1,0))</f>
        <v>0</v>
      </c>
      <c r="AE85" s="5">
        <f>IF($AD$5=0,0,IF(AND($AD$5+AE$6&gt;='Справочные данные'!$X85,$AD$5+AE$6&lt;='Справочные данные'!$Y85),1,0))</f>
        <v>0</v>
      </c>
      <c r="AF85" s="4">
        <f>IF($AG$5=0,0,IF(AND($AG$5-AF$6&gt;='Справочные данные'!$AF85,$AG$5-AF$6&lt;='Справочные данные'!$AG85),1,0))</f>
        <v>0</v>
      </c>
      <c r="AG85" s="4">
        <f>IF($AG$5=0,0,IF(AND($AG$5&gt;='Справочные данные'!$AF85,$AG$5&lt;='Справочные данные'!$AG85),1,0))</f>
        <v>0</v>
      </c>
      <c r="AH85" s="5">
        <f>IF($AG$5=0,0,IF(AND($AG$5+AH$6&gt;='Справочные данные'!$AF85,$AG$5+AH$6&lt;='Справочные данные'!$AG85),1,0))</f>
        <v>0</v>
      </c>
      <c r="AI85" s="4">
        <f>IF($AJ$5=0,0,IF(AND($AJ$5-AI$6&gt;='Справочные данные'!$AH85,$AJ$5-AI$6&lt;='Справочные данные'!$AI85),1,0))</f>
        <v>0</v>
      </c>
      <c r="AJ85" s="4">
        <f>IF($AJ$5=0,0,IF(AND($AJ$5&gt;='Справочные данные'!$AH85,$AJ$5&lt;='Справочные данные'!$AI85),1,0))</f>
        <v>0</v>
      </c>
      <c r="AK85" s="5">
        <f>IF($AJ$5=0,0,IF(AND($AJ$5+AK$6&gt;='Справочные данные'!$AH85,$AJ$5+AK$6&lt;='Справочные данные'!$AI85),1,0))</f>
        <v>0</v>
      </c>
      <c r="AL85">
        <f t="shared" si="2"/>
        <v>0</v>
      </c>
      <c r="AM85" t="str">
        <f t="shared" si="3"/>
        <v>-</v>
      </c>
      <c r="AN85" s="23" t="s">
        <v>106</v>
      </c>
    </row>
    <row r="86" spans="1:40" x14ac:dyDescent="0.25">
      <c r="A86" s="23" t="s">
        <v>107</v>
      </c>
      <c r="B86" s="17">
        <f>IF(AND($C$5-0.03&gt;='Справочные данные'!B86,$C$5-0.03&lt;='Справочные данные'!C86),1,0)</f>
        <v>0</v>
      </c>
      <c r="C86" s="3">
        <f>IF(AND($C$5&gt;='Справочные данные'!B86,'Справочные данные'!$B$2&lt;='Справочные данные'!C86),1,0)</f>
        <v>0</v>
      </c>
      <c r="D86" s="3">
        <f>IF(AND($C$5+0.02&gt;='Справочные данные'!B86,$C$5+0.02&lt;='Справочные данные'!C86),1,0)</f>
        <v>0</v>
      </c>
      <c r="E86" s="4">
        <f>IF($F$5=0,0,IF(AND($F$5-IF('Справочные данные'!D86&lt;=0.5,0.05,IF('Справочные данные'!D86&lt;=0.9,0.08,IF('Справочные данные'!D86&lt;=1.3,0.15,0.15)))&gt;='Справочные данные'!D86,$F$5-IF('Справочные данные'!E86&lt;=0.5,0.05,IF('Справочные данные'!E86&lt;=0.9,0.08,IF('Справочные данные'!E86&lt;=1.3,0.15,0.15)))&lt;='Справочные данные'!E86),1,0))</f>
        <v>0</v>
      </c>
      <c r="F86" s="4">
        <f>IF($F$5=0,0,IF(AND($F$5&gt;='Справочные данные'!$D86,$F$5&lt;='Справочные данные'!E86),1,0))</f>
        <v>0</v>
      </c>
      <c r="G86" s="5">
        <f>IF($F$5=0,0,IF(AND($F$5+IF('Справочные данные'!D86&lt;=0.5,0.1,IF('Справочные данные'!D86&lt;=0.9,0.15,IF('Справочные данные'!D86&lt;=1.3,0.2,0.25)))&gt;='Справочные данные'!D86,$F$5+IF('Справочные данные'!E86&lt;=0.5,0.1,IF('Справочные данные'!E86&lt;=0.9,0.15,IF('Справочные данные'!E86&lt;=1.3,0.2,0.25)))&lt;='Справочные данные'!E86),1,0))</f>
        <v>0</v>
      </c>
      <c r="H86" s="4">
        <f>IF($I$5=0,0,IF(AND($I$5-IF('Справочные данные'!F86&lt;=0.5,0.07,IF('Справочные данные'!F86&lt;=0.9,0.1,0.12))&gt;='Справочные данные'!$F86,$I$5-IF('Справочные данные'!G86&lt;=0.5,0.07,IF('Справочные данные'!G86&lt;=0.9,0.1,0.12))&lt;='Справочные данные'!$G86),1,0))</f>
        <v>0</v>
      </c>
      <c r="I86" s="4">
        <f>IF($I$5=0,0,IF(AND($I$5&gt;='Справочные данные'!$F86,$I$5&lt;='Справочные данные'!$G86),1,0))</f>
        <v>0</v>
      </c>
      <c r="J86" s="5">
        <f>IF($I$5=0,0,IF(AND($I$5+IF('Справочные данные'!F86&lt;=0.5,0.1,IF('Справочные данные'!F86&lt;=0.9,0.18,0.25))&gt;='Справочные данные'!F86,$I$5+IF('Справочные данные'!G86&lt;=0.5,0.1,IF('Справочные данные'!G86&lt;=0.9,0.18,0.25))&lt;='Справочные данные'!G86),1,0))</f>
        <v>0</v>
      </c>
      <c r="K86" s="4">
        <f>IF($L$5=0,0,IF(AND($L$5-IF('Справочные данные'!L86&lt;=1,0.07,IF('Справочные данные'!L86&lt;=2,0.1,0.15))&gt;='Справочные данные'!$L86,$L$5-IF('Справочные данные'!M86&lt;=1,0.07,IF('Справочные данные'!M86&lt;=2,0.1,0.15))&lt;='Справочные данные'!$M86),1,0))</f>
        <v>0</v>
      </c>
      <c r="L86" s="4">
        <f>IF($L$5=0,0,IF(AND($L$5&gt;='Справочные данные'!$L86,$L$5&lt;='Справочные данные'!$M86),1,0))</f>
        <v>0</v>
      </c>
      <c r="M86" s="5">
        <f>IF($L$5=0,0,IF(AND($L$5+IF('Справочные данные'!L86&lt;=1,0.1,IF('Справочные данные'!L86&lt;=2,0.15,0.2))&gt;='Справочные данные'!L86,$L$5+IF('Справочные данные'!M86&lt;=1,0.1,IF('Справочные данные'!M86&lt;=2,0.15,0.2))&lt;='Справочные данные'!M86),1,0))</f>
        <v>0</v>
      </c>
      <c r="N86" s="4">
        <f>IF($O$5=0,0,IF(AND($O$5-IF('Справочные данные'!N86&lt;=1,0.1,IF('Справочные данные'!N86&lt;=2,0.15,0.2))&gt;='Справочные данные'!$N86,$O$5-IF('Справочные данные'!O86&lt;=1,0.1,IF('Справочные данные'!O86&lt;=2,0.15,0.2))&lt;='Справочные данные'!$O86),1,0))</f>
        <v>0</v>
      </c>
      <c r="O86" s="4">
        <f>IF($O$5=0,0,IF(AND($O$5&gt;='Справочные данные'!$N86,$O$5&lt;='Справочные данные'!$O86),1,0))</f>
        <v>0</v>
      </c>
      <c r="P86" s="5">
        <f>IF($O$5=0,0,IF(AND($O$5+IF('Справочные данные'!N86&lt;=1,0.15,IF('Справочные данные'!N86&lt;=2,0.2,0.25))&gt;='Справочные данные'!$N86,$O$5+IF('Справочные данные'!O86&lt;=1,0.15,IF('Справочные данные'!O86&lt;=2,0.2,0.25))&lt;='Справочные данные'!$O86),1,0))</f>
        <v>0</v>
      </c>
      <c r="Q86" s="4">
        <f>IF($R$5=0,0,IF(AND($R$5-0.1&gt;='Справочные данные'!$P86,$R$5-0.1&lt;='Справочные данные'!$Q86),1,0))</f>
        <v>0</v>
      </c>
      <c r="R86" s="4">
        <f>IF($R$5=0,0,IF(AND($R$5&gt;='Справочные данные'!$P86,$R$5&lt;='Справочные данные'!$Q86),1,0))</f>
        <v>0</v>
      </c>
      <c r="S86" s="5">
        <f>IF($R$5=0,0,IF(AND($R$5+0.1&gt;='Справочные данные'!$P86,$R$5+0.1&lt;='Справочные данные'!$Q86),1,0))</f>
        <v>0</v>
      </c>
      <c r="T86" s="4">
        <f>IF($U$5=0,0,IF(AND($U$5-IF('Справочные данные'!R86&lt;=0.2,0.03,0.05)&gt;='Справочные данные'!$R86,$U$5-IF('Справочные данные'!S86&lt;=0.2,0.03,0.05)&lt;='Справочные данные'!$S86),1,0))</f>
        <v>0</v>
      </c>
      <c r="U86" s="4">
        <f>IF($U$5=0,0,IF(AND($U$5&gt;='Справочные данные'!$R86,$U$5&lt;='Справочные данные'!$S86),1,0))</f>
        <v>0</v>
      </c>
      <c r="V86" s="5">
        <f>IF($U$5=0,0,IF(AND($U$5+IF('Справочные данные'!R86&lt;=0.2,0.03,0.05)&gt;='Справочные данные'!$R86,$U$5+IF('Справочные данные'!S86&lt;=0.2,0.03,0.55)&lt;='Справочные данные'!$S86),1,0))</f>
        <v>0</v>
      </c>
      <c r="W86" s="4">
        <f>IF($X$5=0,0,IF(AND($X$5-0.01&gt;='Справочные данные'!$T86,$X$5-0.01&lt;='Справочные данные'!$U86),1,0))</f>
        <v>0</v>
      </c>
      <c r="X86" s="4">
        <f>IF($X$5=0,0,IF(AND($X$5&gt;='Справочные данные'!$T86,$X$5&lt;='Справочные данные'!$U86),1,0))</f>
        <v>0</v>
      </c>
      <c r="Y86" s="5">
        <f>IF($X$5=0,0,IF(AND($X$5+0.01&gt;='Справочные данные'!$T86,$X$5+0.01&lt;='Справочные данные'!$U86),1,0))</f>
        <v>0</v>
      </c>
      <c r="Z86" s="4">
        <f>IF($AA$5=0,0,IF(AND($AA$5-0.02&gt;='Справочные данные'!$V86,$AA$5-0.02&lt;='Справочные данные'!$W86),1,0))</f>
        <v>0</v>
      </c>
      <c r="AA86" s="4">
        <f>IF($AA$5=0,0,IF(AND($AA$5&gt;='Справочные данные'!$V86,$AA$5&lt;='Справочные данные'!$W86),1,0))</f>
        <v>0</v>
      </c>
      <c r="AB86" s="5">
        <f>IF($AA$5=0,0,IF(AND($AA$5+0.02&gt;='Справочные данные'!$V86,$AA$5+0.02&lt;='Справочные данные'!$W86),1,0))</f>
        <v>0</v>
      </c>
      <c r="AC86" s="4">
        <f>IF($AD$5=0,0,IF(AND($AD$5-AC$6&gt;='Справочные данные'!$X86,$AD$5-AC$6&lt;='Справочные данные'!$Y86),1,0))</f>
        <v>0</v>
      </c>
      <c r="AD86" s="4">
        <f>IF($AD$5=0,0,IF(AND($AD$5&gt;='Справочные данные'!$X86,$AD$5&lt;='Справочные данные'!$Y86),1,0))</f>
        <v>0</v>
      </c>
      <c r="AE86" s="5">
        <f>IF($AD$5=0,0,IF(AND($AD$5+AE$6&gt;='Справочные данные'!$X86,$AD$5+AE$6&lt;='Справочные данные'!$Y86),1,0))</f>
        <v>0</v>
      </c>
      <c r="AF86" s="4">
        <f>IF($AG$5=0,0,IF(AND($AG$5-AF$6&gt;='Справочные данные'!$AF86,$AG$5-AF$6&lt;='Справочные данные'!$AG86),1,0))</f>
        <v>0</v>
      </c>
      <c r="AG86" s="4">
        <f>IF($AG$5=0,0,IF(AND($AG$5&gt;='Справочные данные'!$AF86,$AG$5&lt;='Справочные данные'!$AG86),1,0))</f>
        <v>0</v>
      </c>
      <c r="AH86" s="5">
        <f>IF($AG$5=0,0,IF(AND($AG$5+AH$6&gt;='Справочные данные'!$AF86,$AG$5+AH$6&lt;='Справочные данные'!$AG86),1,0))</f>
        <v>0</v>
      </c>
      <c r="AI86" s="4">
        <f>IF($AJ$5=0,0,IF(AND($AJ$5-AI$6&gt;='Справочные данные'!$AH86,$AJ$5-AI$6&lt;='Справочные данные'!$AI86),1,0))</f>
        <v>0</v>
      </c>
      <c r="AJ86" s="4">
        <f>IF($AJ$5=0,0,IF(AND($AJ$5&gt;='Справочные данные'!$AH86,$AJ$5&lt;='Справочные данные'!$AI86),1,0))</f>
        <v>0</v>
      </c>
      <c r="AK86" s="5">
        <f>IF($AJ$5=0,0,IF(AND($AJ$5+AK$6&gt;='Справочные данные'!$AH86,$AJ$5+AK$6&lt;='Справочные данные'!$AI86),1,0))</f>
        <v>0</v>
      </c>
      <c r="AL86">
        <f t="shared" si="2"/>
        <v>0</v>
      </c>
      <c r="AM86" t="str">
        <f t="shared" si="3"/>
        <v>-</v>
      </c>
      <c r="AN86" s="23" t="s">
        <v>107</v>
      </c>
    </row>
    <row r="87" spans="1:40" x14ac:dyDescent="0.25">
      <c r="A87" s="23" t="s">
        <v>108</v>
      </c>
      <c r="B87" s="17">
        <f>IF(AND($C$5-0.03&gt;='Справочные данные'!B87,$C$5-0.03&lt;='Справочные данные'!C87),1,0)</f>
        <v>0</v>
      </c>
      <c r="C87" s="3">
        <f>IF(AND($C$5&gt;='Справочные данные'!B87,'Справочные данные'!$B$2&lt;='Справочные данные'!C87),1,0)</f>
        <v>0</v>
      </c>
      <c r="D87" s="3">
        <f>IF(AND($C$5+0.02&gt;='Справочные данные'!B87,$C$5+0.02&lt;='Справочные данные'!C87),1,0)</f>
        <v>0</v>
      </c>
      <c r="E87" s="4">
        <f>IF($F$5=0,0,IF(AND($F$5-IF('Справочные данные'!D87&lt;=0.5,0.05,IF('Справочные данные'!D87&lt;=0.9,0.08,IF('Справочные данные'!D87&lt;=1.3,0.15,0.15)))&gt;='Справочные данные'!D87,$F$5-IF('Справочные данные'!E87&lt;=0.5,0.05,IF('Справочные данные'!E87&lt;=0.9,0.08,IF('Справочные данные'!E87&lt;=1.3,0.15,0.15)))&lt;='Справочные данные'!E87),1,0))</f>
        <v>0</v>
      </c>
      <c r="F87" s="4">
        <f>IF($F$5=0,0,IF(AND($F$5&gt;='Справочные данные'!$D87,$F$5&lt;='Справочные данные'!E87),1,0))</f>
        <v>0</v>
      </c>
      <c r="G87" s="5">
        <f>IF($F$5=0,0,IF(AND($F$5+IF('Справочные данные'!D87&lt;=0.5,0.1,IF('Справочные данные'!D87&lt;=0.9,0.15,IF('Справочные данные'!D87&lt;=1.3,0.2,0.25)))&gt;='Справочные данные'!D87,$F$5+IF('Справочные данные'!E87&lt;=0.5,0.1,IF('Справочные данные'!E87&lt;=0.9,0.15,IF('Справочные данные'!E87&lt;=1.3,0.2,0.25)))&lt;='Справочные данные'!E87),1,0))</f>
        <v>0</v>
      </c>
      <c r="H87" s="4">
        <f>IF($I$5=0,0,IF(AND($I$5-IF('Справочные данные'!F87&lt;=0.5,0.07,IF('Справочные данные'!F87&lt;=0.9,0.1,0.12))&gt;='Справочные данные'!$F87,$I$5-IF('Справочные данные'!G87&lt;=0.5,0.07,IF('Справочные данные'!G87&lt;=0.9,0.1,0.12))&lt;='Справочные данные'!$G87),1,0))</f>
        <v>0</v>
      </c>
      <c r="I87" s="4">
        <f>IF($I$5=0,0,IF(AND($I$5&gt;='Справочные данные'!$F87,$I$5&lt;='Справочные данные'!$G87),1,0))</f>
        <v>0</v>
      </c>
      <c r="J87" s="5">
        <f>IF($I$5=0,0,IF(AND($I$5+IF('Справочные данные'!F87&lt;=0.5,0.1,IF('Справочные данные'!F87&lt;=0.9,0.18,0.25))&gt;='Справочные данные'!F87,$I$5+IF('Справочные данные'!G87&lt;=0.5,0.1,IF('Справочные данные'!G87&lt;=0.9,0.18,0.25))&lt;='Справочные данные'!G87),1,0))</f>
        <v>0</v>
      </c>
      <c r="K87" s="4">
        <f>IF($L$5=0,0,IF(AND($L$5-IF('Справочные данные'!L87&lt;=1,0.07,IF('Справочные данные'!L87&lt;=2,0.1,0.15))&gt;='Справочные данные'!$L87,$L$5-IF('Справочные данные'!M87&lt;=1,0.07,IF('Справочные данные'!M87&lt;=2,0.1,0.15))&lt;='Справочные данные'!$M87),1,0))</f>
        <v>0</v>
      </c>
      <c r="L87" s="4">
        <f>IF($L$5=0,0,IF(AND($L$5&gt;='Справочные данные'!$L87,$L$5&lt;='Справочные данные'!$M87),1,0))</f>
        <v>0</v>
      </c>
      <c r="M87" s="5">
        <f>IF($L$5=0,0,IF(AND($L$5+IF('Справочные данные'!L87&lt;=1,0.1,IF('Справочные данные'!L87&lt;=2,0.15,0.2))&gt;='Справочные данные'!L87,$L$5+IF('Справочные данные'!M87&lt;=1,0.1,IF('Справочные данные'!M87&lt;=2,0.15,0.2))&lt;='Справочные данные'!M87),1,0))</f>
        <v>0</v>
      </c>
      <c r="N87" s="4">
        <f>IF($O$5=0,0,IF(AND($O$5-IF('Справочные данные'!N87&lt;=1,0.1,IF('Справочные данные'!N87&lt;=2,0.15,0.2))&gt;='Справочные данные'!$N87,$O$5-IF('Справочные данные'!O87&lt;=1,0.1,IF('Справочные данные'!O87&lt;=2,0.15,0.2))&lt;='Справочные данные'!$O87),1,0))</f>
        <v>0</v>
      </c>
      <c r="O87" s="4">
        <f>IF($O$5=0,0,IF(AND($O$5&gt;='Справочные данные'!$N87,$O$5&lt;='Справочные данные'!$O87),1,0))</f>
        <v>0</v>
      </c>
      <c r="P87" s="5">
        <f>IF($O$5=0,0,IF(AND($O$5+IF('Справочные данные'!N87&lt;=1,0.15,IF('Справочные данные'!N87&lt;=2,0.2,0.25))&gt;='Справочные данные'!$N87,$O$5+IF('Справочные данные'!O87&lt;=1,0.15,IF('Справочные данные'!O87&lt;=2,0.2,0.25))&lt;='Справочные данные'!$O87),1,0))</f>
        <v>0</v>
      </c>
      <c r="Q87" s="4">
        <f>IF($R$5=0,0,IF(AND($R$5-0.1&gt;='Справочные данные'!$P87,$R$5-0.1&lt;='Справочные данные'!$Q87),1,0))</f>
        <v>0</v>
      </c>
      <c r="R87" s="4">
        <f>IF($R$5=0,0,IF(AND($R$5&gt;='Справочные данные'!$P87,$R$5&lt;='Справочные данные'!$Q87),1,0))</f>
        <v>0</v>
      </c>
      <c r="S87" s="5">
        <f>IF($R$5=0,0,IF(AND($R$5+0.1&gt;='Справочные данные'!$P87,$R$5+0.1&lt;='Справочные данные'!$Q87),1,0))</f>
        <v>0</v>
      </c>
      <c r="T87" s="4">
        <f>IF($U$5=0,0,IF(AND($U$5-IF('Справочные данные'!R87&lt;=0.2,0.03,0.05)&gt;='Справочные данные'!$R87,$U$5-IF('Справочные данные'!S87&lt;=0.2,0.03,0.05)&lt;='Справочные данные'!$S87),1,0))</f>
        <v>0</v>
      </c>
      <c r="U87" s="4">
        <f>IF($U$5=0,0,IF(AND($U$5&gt;='Справочные данные'!$R87,$U$5&lt;='Справочные данные'!$S87),1,0))</f>
        <v>0</v>
      </c>
      <c r="V87" s="5">
        <f>IF($U$5=0,0,IF(AND($U$5+IF('Справочные данные'!R87&lt;=0.2,0.03,0.05)&gt;='Справочные данные'!$R87,$U$5+IF('Справочные данные'!S87&lt;=0.2,0.03,0.55)&lt;='Справочные данные'!$S87),1,0))</f>
        <v>0</v>
      </c>
      <c r="W87" s="4">
        <f>IF($X$5=0,0,IF(AND($X$5-0.01&gt;='Справочные данные'!$T87,$X$5-0.01&lt;='Справочные данные'!$U87),1,0))</f>
        <v>0</v>
      </c>
      <c r="X87" s="4">
        <f>IF($X$5=0,0,IF(AND($X$5&gt;='Справочные данные'!$T87,$X$5&lt;='Справочные данные'!$U87),1,0))</f>
        <v>0</v>
      </c>
      <c r="Y87" s="5">
        <f>IF($X$5=0,0,IF(AND($X$5+0.01&gt;='Справочные данные'!$T87,$X$5+0.01&lt;='Справочные данные'!$U87),1,0))</f>
        <v>0</v>
      </c>
      <c r="Z87" s="4">
        <f>IF($AA$5=0,0,IF(AND($AA$5-0.02&gt;='Справочные данные'!$V87,$AA$5-0.02&lt;='Справочные данные'!$W87),1,0))</f>
        <v>0</v>
      </c>
      <c r="AA87" s="4">
        <f>IF($AA$5=0,0,IF(AND($AA$5&gt;='Справочные данные'!$V87,$AA$5&lt;='Справочные данные'!$W87),1,0))</f>
        <v>0</v>
      </c>
      <c r="AB87" s="5">
        <f>IF($AA$5=0,0,IF(AND($AA$5+0.02&gt;='Справочные данные'!$V87,$AA$5+0.02&lt;='Справочные данные'!$W87),1,0))</f>
        <v>0</v>
      </c>
      <c r="AC87" s="4">
        <f>IF($AD$5=0,0,IF(AND($AD$5-AC$6&gt;='Справочные данные'!$X87,$AD$5-AC$6&lt;='Справочные данные'!$Y87),1,0))</f>
        <v>0</v>
      </c>
      <c r="AD87" s="4">
        <f>IF($AD$5=0,0,IF(AND($AD$5&gt;='Справочные данные'!$X87,$AD$5&lt;='Справочные данные'!$Y87),1,0))</f>
        <v>0</v>
      </c>
      <c r="AE87" s="5">
        <f>IF($AD$5=0,0,IF(AND($AD$5+AE$6&gt;='Справочные данные'!$X87,$AD$5+AE$6&lt;='Справочные данные'!$Y87),1,0))</f>
        <v>0</v>
      </c>
      <c r="AF87" s="4">
        <f>IF($AG$5=0,0,IF(AND($AG$5-AF$6&gt;='Справочные данные'!$AF87,$AG$5-AF$6&lt;='Справочные данные'!$AG87),1,0))</f>
        <v>0</v>
      </c>
      <c r="AG87" s="4">
        <f>IF($AG$5=0,0,IF(AND($AG$5&gt;='Справочные данные'!$AF87,$AG$5&lt;='Справочные данные'!$AG87),1,0))</f>
        <v>0</v>
      </c>
      <c r="AH87" s="5">
        <f>IF($AG$5=0,0,IF(AND($AG$5+AH$6&gt;='Справочные данные'!$AF87,$AG$5+AH$6&lt;='Справочные данные'!$AG87),1,0))</f>
        <v>0</v>
      </c>
      <c r="AI87" s="4">
        <f>IF($AJ$5=0,0,IF(AND($AJ$5-AI$6&gt;='Справочные данные'!$AH87,$AJ$5-AI$6&lt;='Справочные данные'!$AI87),1,0))</f>
        <v>0</v>
      </c>
      <c r="AJ87" s="4">
        <f>IF($AJ$5=0,0,IF(AND($AJ$5&gt;='Справочные данные'!$AH87,$AJ$5&lt;='Справочные данные'!$AI87),1,0))</f>
        <v>0</v>
      </c>
      <c r="AK87" s="5">
        <f>IF($AJ$5=0,0,IF(AND($AJ$5+AK$6&gt;='Справочные данные'!$AH87,$AJ$5+AK$6&lt;='Справочные данные'!$AI87),1,0))</f>
        <v>0</v>
      </c>
      <c r="AL87">
        <f t="shared" si="2"/>
        <v>0</v>
      </c>
      <c r="AM87" t="str">
        <f t="shared" si="3"/>
        <v>-</v>
      </c>
      <c r="AN87" s="23" t="s">
        <v>108</v>
      </c>
    </row>
    <row r="88" spans="1:40" x14ac:dyDescent="0.25">
      <c r="A88" s="23" t="s">
        <v>109</v>
      </c>
      <c r="B88" s="17">
        <f>IF(AND($C$5-0.03&gt;='Справочные данные'!B88,$C$5-0.03&lt;='Справочные данные'!C88),1,0)</f>
        <v>0</v>
      </c>
      <c r="C88" s="3">
        <f>IF(AND($C$5&gt;='Справочные данные'!B88,'Справочные данные'!$B$2&lt;='Справочные данные'!C88),1,0)</f>
        <v>0</v>
      </c>
      <c r="D88" s="3">
        <f>IF(AND($C$5+0.03&gt;='Справочные данные'!B88,$C$5+0.03&lt;='Справочные данные'!C88),1,0)</f>
        <v>0</v>
      </c>
      <c r="E88" s="4">
        <f>IF($F$5=0,0,IF(AND($F$5-IF('Справочные данные'!D88&lt;=0.5,0.05,IF('Справочные данные'!D88&lt;=0.9,0.08,IF('Справочные данные'!D88&lt;=1.3,0.15,0.15)))&gt;='Справочные данные'!D88,$F$5-IF('Справочные данные'!E88&lt;=0.5,0.05,IF('Справочные данные'!E88&lt;=0.9,0.08,IF('Справочные данные'!E88&lt;=1.3,0.15,0.15)))&lt;='Справочные данные'!E88),1,0))</f>
        <v>0</v>
      </c>
      <c r="F88" s="4">
        <f>IF($F$5=0,0,IF(AND($F$5&gt;='Справочные данные'!$D88,$F$5&lt;='Справочные данные'!E88),1,0))</f>
        <v>0</v>
      </c>
      <c r="G88" s="5">
        <f>IF($F$5=0,0,IF(AND($F$5+IF('Справочные данные'!D88&lt;=0.5,0.1,IF('Справочные данные'!D88&lt;=0.9,0.15,IF('Справочные данные'!D88&lt;=1.3,0.2,0.25)))&gt;='Справочные данные'!D88,$F$5+IF('Справочные данные'!E88&lt;=0.5,0.1,IF('Справочные данные'!E88&lt;=0.9,0.15,IF('Справочные данные'!E88&lt;=1.3,0.2,0.25)))&lt;='Справочные данные'!E88),1,0))</f>
        <v>0</v>
      </c>
      <c r="H88" s="4">
        <f>IF($I$5=0,0,IF(AND($I$5-IF('Справочные данные'!F88&lt;=0.5,0.07,IF('Справочные данные'!F88&lt;=0.9,0.1,0.12))&gt;='Справочные данные'!$F88,$I$5-IF('Справочные данные'!G88&lt;=0.5,0.07,IF('Справочные данные'!G88&lt;=0.9,0.1,0.12))&lt;='Справочные данные'!$G88),1,0))</f>
        <v>0</v>
      </c>
      <c r="I88" s="4">
        <f>IF($I$5=0,0,IF(AND($I$5&gt;='Справочные данные'!$F88,$I$5&lt;='Справочные данные'!$G88),1,0))</f>
        <v>0</v>
      </c>
      <c r="J88" s="5">
        <f>IF($I$5=0,0,IF(AND($I$5+IF('Справочные данные'!F88&lt;=0.5,0.1,IF('Справочные данные'!F88&lt;=0.9,0.18,0.25))&gt;='Справочные данные'!F88,$I$5+IF('Справочные данные'!G88&lt;=0.5,0.1,IF('Справочные данные'!G88&lt;=0.9,0.18,0.25))&lt;='Справочные данные'!G88),1,0))</f>
        <v>0</v>
      </c>
      <c r="K88" s="4">
        <f>IF($L$5=0,0,IF(AND($L$5-IF('Справочные данные'!L88&lt;=1,0.07,IF('Справочные данные'!L88&lt;=2,0.1,0.15))&gt;='Справочные данные'!$L88,$L$5-IF('Справочные данные'!M88&lt;=1,0.07,IF('Справочные данные'!M88&lt;=2,0.1,0.15))&lt;='Справочные данные'!$M88),1,0))</f>
        <v>0</v>
      </c>
      <c r="L88" s="4">
        <f>IF($L$5=0,0,IF(AND($L$5&gt;='Справочные данные'!$L88,$L$5&lt;='Справочные данные'!$M88),1,0))</f>
        <v>0</v>
      </c>
      <c r="M88" s="5">
        <f>IF($L$5=0,0,IF(AND($L$5+IF('Справочные данные'!L88&lt;=1,0.1,IF('Справочные данные'!L88&lt;=2,0.15,0.2))&gt;='Справочные данные'!L88,$L$5+IF('Справочные данные'!M88&lt;=1,0.1,IF('Справочные данные'!M88&lt;=2,0.15,0.2))&lt;='Справочные данные'!M88),1,0))</f>
        <v>0</v>
      </c>
      <c r="N88" s="4">
        <f>IF($O$5=0,0,IF(AND($O$5-IF('Справочные данные'!N88&lt;=1,0.1,IF('Справочные данные'!N88&lt;=2,0.15,0.2))&gt;='Справочные данные'!$N88,$O$5-IF('Справочные данные'!O88&lt;=1,0.1,IF('Справочные данные'!O88&lt;=2,0.15,0.2))&lt;='Справочные данные'!$O88),1,0))</f>
        <v>0</v>
      </c>
      <c r="O88" s="4">
        <f>IF($O$5=0,0,IF(AND($O$5&gt;='Справочные данные'!$N88,$O$5&lt;='Справочные данные'!$O88),1,0))</f>
        <v>0</v>
      </c>
      <c r="P88" s="5">
        <f>IF($O$5=0,0,IF(AND($O$5+IF('Справочные данные'!N88&lt;=1,0.15,IF('Справочные данные'!N88&lt;=2,0.2,0.25))&gt;='Справочные данные'!$N88,$O$5+IF('Справочные данные'!O88&lt;=1,0.15,IF('Справочные данные'!O88&lt;=2,0.2,0.25))&lt;='Справочные данные'!$O88),1,0))</f>
        <v>0</v>
      </c>
      <c r="Q88" s="4">
        <f>IF($R$5=0,0,IF(AND($R$5-0.1&gt;='Справочные данные'!$P88,$R$5-0.1&lt;='Справочные данные'!$Q88),1,0))</f>
        <v>0</v>
      </c>
      <c r="R88" s="4">
        <f>IF($R$5=0,0,IF(AND($R$5&gt;='Справочные данные'!$P88,$R$5&lt;='Справочные данные'!$Q88),1,0))</f>
        <v>0</v>
      </c>
      <c r="S88" s="5">
        <f>IF($R$5=0,0,IF(AND($R$5+0.1&gt;='Справочные данные'!$P88,$R$5+0.1&lt;='Справочные данные'!$Q88),1,0))</f>
        <v>0</v>
      </c>
      <c r="T88" s="4">
        <f>IF($U$5=0,0,IF(AND($U$5-IF('Справочные данные'!R88&lt;=0.2,0.03,0.05)&gt;='Справочные данные'!$R88,$U$5-IF('Справочные данные'!S88&lt;=0.2,0.03,0.05)&lt;='Справочные данные'!$S88),1,0))</f>
        <v>0</v>
      </c>
      <c r="U88" s="4">
        <f>IF($U$5=0,0,IF(AND($U$5&gt;='Справочные данные'!$R88,$U$5&lt;='Справочные данные'!$S88),1,0))</f>
        <v>0</v>
      </c>
      <c r="V88" s="5">
        <f>IF($U$5=0,0,IF(AND($U$5+IF('Справочные данные'!R88&lt;=0.2,0.03,0.05)&gt;='Справочные данные'!$R88,$U$5+IF('Справочные данные'!S88&lt;=0.2,0.03,0.55)&lt;='Справочные данные'!$S88),1,0))</f>
        <v>0</v>
      </c>
      <c r="W88" s="4">
        <f>IF($X$5=0,0,IF(AND($X$5-0.01&gt;='Справочные данные'!$T88,$X$5-0.01&lt;='Справочные данные'!$U88),1,0))</f>
        <v>0</v>
      </c>
      <c r="X88" s="4">
        <f>IF($X$5=0,0,IF(AND($X$5&gt;='Справочные данные'!$T88,$X$5&lt;='Справочные данные'!$U88),1,0))</f>
        <v>0</v>
      </c>
      <c r="Y88" s="5">
        <f>IF($X$5=0,0,IF(AND($X$5+0.01&gt;='Справочные данные'!$T88,$X$5+0.01&lt;='Справочные данные'!$U88),1,0))</f>
        <v>0</v>
      </c>
      <c r="Z88" s="4">
        <f>IF($AA$5=0,0,IF(AND($AA$5-0.02&gt;='Справочные данные'!$V88,$AA$5-0.02&lt;='Справочные данные'!$W88),1,0))</f>
        <v>0</v>
      </c>
      <c r="AA88" s="4">
        <f>IF($AA$5=0,0,IF(AND($AA$5&gt;='Справочные данные'!$V88,$AA$5&lt;='Справочные данные'!$W88),1,0))</f>
        <v>0</v>
      </c>
      <c r="AB88" s="5">
        <f>IF($AA$5=0,0,IF(AND($AA$5+0.02&gt;='Справочные данные'!$V88,$AA$5+0.02&lt;='Справочные данные'!$W88),1,0))</f>
        <v>0</v>
      </c>
      <c r="AC88" s="4">
        <f>IF($AD$5=0,0,IF(AND($AD$5-AC$6&gt;='Справочные данные'!$X88,$AD$5-AC$6&lt;='Справочные данные'!$Y88),1,0))</f>
        <v>0</v>
      </c>
      <c r="AD88" s="4">
        <f>IF($AD$5=0,0,IF(AND($AD$5&gt;='Справочные данные'!$X88,$AD$5&lt;='Справочные данные'!$Y88),1,0))</f>
        <v>0</v>
      </c>
      <c r="AE88" s="5">
        <f>IF($AD$5=0,0,IF(AND($AD$5+AE$6&gt;='Справочные данные'!$X88,$AD$5+AE$6&lt;='Справочные данные'!$Y88),1,0))</f>
        <v>0</v>
      </c>
      <c r="AF88" s="4">
        <f>IF($AG$5=0,0,IF(AND($AG$5-AF$6&gt;='Справочные данные'!$AF88,$AG$5-AF$6&lt;='Справочные данные'!$AG88),1,0))</f>
        <v>0</v>
      </c>
      <c r="AG88" s="4">
        <f>IF($AG$5=0,0,IF(AND($AG$5&gt;='Справочные данные'!$AF88,$AG$5&lt;='Справочные данные'!$AG88),1,0))</f>
        <v>0</v>
      </c>
      <c r="AH88" s="5">
        <f>IF($AG$5=0,0,IF(AND($AG$5+AH$6&gt;='Справочные данные'!$AF88,$AG$5+AH$6&lt;='Справочные данные'!$AG88),1,0))</f>
        <v>0</v>
      </c>
      <c r="AI88" s="4">
        <f>IF($AJ$5=0,0,IF(AND($AJ$5-AI$6&gt;='Справочные данные'!$AH88,$AJ$5-AI$6&lt;='Справочные данные'!$AI88),1,0))</f>
        <v>0</v>
      </c>
      <c r="AJ88" s="4">
        <f>IF($AJ$5=0,0,IF(AND($AJ$5&gt;='Справочные данные'!$AH88,$AJ$5&lt;='Справочные данные'!$AI88),1,0))</f>
        <v>0</v>
      </c>
      <c r="AK88" s="5">
        <f>IF($AJ$5=0,0,IF(AND($AJ$5+AK$6&gt;='Справочные данные'!$AH88,$AJ$5+AK$6&lt;='Справочные данные'!$AI88),1,0))</f>
        <v>0</v>
      </c>
      <c r="AL88">
        <f t="shared" si="2"/>
        <v>0</v>
      </c>
      <c r="AM88" t="str">
        <f t="shared" si="3"/>
        <v>-</v>
      </c>
      <c r="AN88" s="23" t="s">
        <v>109</v>
      </c>
    </row>
    <row r="89" spans="1:40" x14ac:dyDescent="0.25">
      <c r="A89" s="23" t="s">
        <v>110</v>
      </c>
      <c r="B89" s="17">
        <f>IF(AND($C$5-0.02&gt;='Справочные данные'!B89,$C$5-0.02&lt;='Справочные данные'!C89),1,0)</f>
        <v>1</v>
      </c>
      <c r="C89" s="3">
        <f>IF(AND($C$5&gt;='Справочные данные'!B89,'Справочные данные'!$B$2&lt;='Справочные данные'!C89),1,0)</f>
        <v>0</v>
      </c>
      <c r="D89" s="3">
        <f>IF(AND($C$5+0.01&gt;='Справочные данные'!B89,$C$5+0.01&lt;='Справочные данные'!C89),1,0)</f>
        <v>0</v>
      </c>
      <c r="E89" s="4">
        <f>IF($F$5=0,0,IF(AND($F$5-IF('Справочные данные'!D89&lt;=0.5,0.05,IF('Справочные данные'!D89&lt;=0.9,0.08,IF('Справочные данные'!D89&lt;=1.3,0.15,0.15)))&gt;='Справочные данные'!D89,$F$5-IF('Справочные данные'!E89&lt;=0.5,0.05,IF('Справочные данные'!E89&lt;=0.9,0.08,IF('Справочные данные'!E89&lt;=1.3,0.15,0.15)))&lt;='Справочные данные'!E89),1,0))</f>
        <v>0</v>
      </c>
      <c r="F89" s="4">
        <f>IF($F$5=0,0,IF(AND($F$5&gt;='Справочные данные'!$D89,$F$5&lt;='Справочные данные'!E89),1,0))</f>
        <v>0</v>
      </c>
      <c r="G89" s="5">
        <f>IF($F$5=0,0,IF(AND($F$5+IF('Справочные данные'!D89&lt;=0.5,0.1,IF('Справочные данные'!D89&lt;=0.9,0.15,IF('Справочные данные'!D89&lt;=1.3,0.2,0.25)))&gt;='Справочные данные'!D89,$F$5+IF('Справочные данные'!E89&lt;=0.5,0.1,IF('Справочные данные'!E89&lt;=0.9,0.15,IF('Справочные данные'!E89&lt;=1.3,0.2,0.25)))&lt;='Справочные данные'!E89),1,0))</f>
        <v>0</v>
      </c>
      <c r="H89" s="4">
        <f>IF($I$5=0,0,IF(AND($I$5-IF('Справочные данные'!F89&lt;=0.5,0.07,IF('Справочные данные'!F89&lt;=0.9,0.1,0.12))&gt;='Справочные данные'!$F89,$I$5-IF('Справочные данные'!G89&lt;=0.5,0.07,IF('Справочные данные'!G89&lt;=0.9,0.1,0.12))&lt;='Справочные данные'!$G89),1,0))</f>
        <v>0</v>
      </c>
      <c r="I89" s="4">
        <f>IF($I$5=0,0,IF(AND($I$5&gt;='Справочные данные'!$F89,$I$5&lt;='Справочные данные'!$G89),1,0))</f>
        <v>0</v>
      </c>
      <c r="J89" s="5">
        <f>IF($I$5=0,0,IF(AND($I$5+IF('Справочные данные'!F89&lt;=0.5,0.1,IF('Справочные данные'!F89&lt;=0.9,0.18,0.25))&gt;='Справочные данные'!F89,$I$5+IF('Справочные данные'!G89&lt;=0.5,0.1,IF('Справочные данные'!G89&lt;=0.9,0.18,0.25))&lt;='Справочные данные'!G89),1,0))</f>
        <v>1</v>
      </c>
      <c r="K89" s="4">
        <f>IF($L$5=0,0,IF(AND($L$5-IF('Справочные данные'!L89&lt;=1,0.07,IF('Справочные данные'!L89&lt;=2,0.1,0.15))&gt;='Справочные данные'!$L89,$L$5-IF('Справочные данные'!M89&lt;=1,0.07,IF('Справочные данные'!M89&lt;=2,0.1,0.15))&lt;='Справочные данные'!$M89),1,0))</f>
        <v>0</v>
      </c>
      <c r="L89" s="4">
        <f>IF($L$5=0,0,IF(AND($L$5&gt;='Справочные данные'!$L89,$L$5&lt;='Справочные данные'!$M89),1,0))</f>
        <v>0</v>
      </c>
      <c r="M89" s="5">
        <f>IF($L$5=0,0,IF(AND($L$5+IF('Справочные данные'!L89&lt;=1,0.1,IF('Справочные данные'!L89&lt;=2,0.15,0.2))&gt;='Справочные данные'!L89,$L$5+IF('Справочные данные'!M89&lt;=1,0.1,IF('Справочные данные'!M89&lt;=2,0.15,0.2))&lt;='Справочные данные'!M89),1,0))</f>
        <v>0</v>
      </c>
      <c r="N89" s="4">
        <f>IF($O$5=0,0,IF(AND($O$5-IF('Справочные данные'!N89&lt;=1,0.1,IF('Справочные данные'!N89&lt;=2,0.15,0.2))&gt;='Справочные данные'!$N89,$O$5-IF('Справочные данные'!O89&lt;=1,0.1,IF('Справочные данные'!O89&lt;=2,0.15,0.2))&lt;='Справочные данные'!$O89),1,0))</f>
        <v>0</v>
      </c>
      <c r="O89" s="4">
        <f>IF($O$5=0,0,IF(AND($O$5&gt;='Справочные данные'!$N89,$O$5&lt;='Справочные данные'!$O89),1,0))</f>
        <v>0</v>
      </c>
      <c r="P89" s="5">
        <f>IF($O$5=0,0,IF(AND($O$5+IF('Справочные данные'!N89&lt;=1,0.15,IF('Справочные данные'!N89&lt;=2,0.2,0.25))&gt;='Справочные данные'!$N89,$O$5+IF('Справочные данные'!O89&lt;=1,0.15,IF('Справочные данные'!O89&lt;=2,0.2,0.25))&lt;='Справочные данные'!$O89),1,0))</f>
        <v>0</v>
      </c>
      <c r="Q89" s="4">
        <f>IF($R$5=0,0,IF(AND($R$5-0.1&gt;='Справочные данные'!$P89,$R$5-0.1&lt;='Справочные данные'!$Q89),1,0))</f>
        <v>0</v>
      </c>
      <c r="R89" s="4">
        <f>IF($R$5=0,0,IF(AND($R$5&gt;='Справочные данные'!$P89,$R$5&lt;='Справочные данные'!$Q89),1,0))</f>
        <v>0</v>
      </c>
      <c r="S89" s="5">
        <f>IF($R$5=0,0,IF(AND($R$5+0.1&gt;='Справочные данные'!$P89,$R$5+0.1&lt;='Справочные данные'!$Q89),1,0))</f>
        <v>0</v>
      </c>
      <c r="T89" s="4">
        <f>IF($U$5=0,0,IF(AND($U$5-IF('Справочные данные'!R89&lt;=0.2,0.03,0.05)&gt;='Справочные данные'!$R89,$U$5-IF('Справочные данные'!S89&lt;=0.2,0.03,0.05)&lt;='Справочные данные'!$S89),1,0))</f>
        <v>0</v>
      </c>
      <c r="U89" s="4">
        <f>IF($U$5=0,0,IF(AND($U$5&gt;='Справочные данные'!$R89,$U$5&lt;='Справочные данные'!$S89),1,0))</f>
        <v>0</v>
      </c>
      <c r="V89" s="5">
        <f>IF($U$5=0,0,IF(AND($U$5+IF('Справочные данные'!R89&lt;=0.2,0.03,0.05)&gt;='Справочные данные'!$R89,$U$5+IF('Справочные данные'!S89&lt;=0.2,0.03,0.55)&lt;='Справочные данные'!$S89),1,0))</f>
        <v>0</v>
      </c>
      <c r="W89" s="4">
        <f>IF($X$5=0,0,IF(AND($X$5-0.01&gt;='Справочные данные'!$T89,$X$5-0.01&lt;='Справочные данные'!$U89),1,0))</f>
        <v>0</v>
      </c>
      <c r="X89" s="4">
        <f>IF($X$5=0,0,IF(AND($X$5&gt;='Справочные данные'!$T89,$X$5&lt;='Справочные данные'!$U89),1,0))</f>
        <v>0</v>
      </c>
      <c r="Y89" s="5">
        <f>IF($X$5=0,0,IF(AND($X$5+0.01&gt;='Справочные данные'!$T89,$X$5+0.01&lt;='Справочные данные'!$U89),1,0))</f>
        <v>0</v>
      </c>
      <c r="Z89" s="4">
        <f>IF($AA$5=0,0,IF(AND($AA$5-0.02&gt;='Справочные данные'!$V89,$AA$5-0.02&lt;='Справочные данные'!$W89),1,0))</f>
        <v>0</v>
      </c>
      <c r="AA89" s="4">
        <f>IF($AA$5=0,0,IF(AND($AA$5&gt;='Справочные данные'!$V89,$AA$5&lt;='Справочные данные'!$W89),1,0))</f>
        <v>0</v>
      </c>
      <c r="AB89" s="5">
        <f>IF($AA$5=0,0,IF(AND($AA$5+0.02&gt;='Справочные данные'!$V89,$AA$5+0.02&lt;='Справочные данные'!$W89),1,0))</f>
        <v>0</v>
      </c>
      <c r="AC89" s="4">
        <f>IF($AD$5=0,0,IF(AND($AD$5-AC$6&gt;='Справочные данные'!$X89,$AD$5-AC$6&lt;='Справочные данные'!$Y89),1,0))</f>
        <v>0</v>
      </c>
      <c r="AD89" s="4">
        <f>IF($AD$5=0,0,IF(AND($AD$5&gt;='Справочные данные'!$X89,$AD$5&lt;='Справочные данные'!$Y89),1,0))</f>
        <v>0</v>
      </c>
      <c r="AE89" s="5">
        <f>IF($AD$5=0,0,IF(AND($AD$5+AE$6&gt;='Справочные данные'!$X89,$AD$5+AE$6&lt;='Справочные данные'!$Y89),1,0))</f>
        <v>0</v>
      </c>
      <c r="AF89" s="4">
        <f>IF($AG$5=0,0,IF(AND($AG$5-AF$6&gt;='Справочные данные'!$AF89,$AG$5-AF$6&lt;='Справочные данные'!$AG89),1,0))</f>
        <v>0</v>
      </c>
      <c r="AG89" s="4">
        <f>IF($AG$5=0,0,IF(AND($AG$5&gt;='Справочные данные'!$AF89,$AG$5&lt;='Справочные данные'!$AG89),1,0))</f>
        <v>0</v>
      </c>
      <c r="AH89" s="5">
        <f>IF($AG$5=0,0,IF(AND($AG$5+AH$6&gt;='Справочные данные'!$AF89,$AG$5+AH$6&lt;='Справочные данные'!$AG89),1,0))</f>
        <v>0</v>
      </c>
      <c r="AI89" s="4">
        <f>IF($AJ$5=0,0,IF(AND($AJ$5-AI$6&gt;='Справочные данные'!$AH89,$AJ$5-AI$6&lt;='Справочные данные'!$AI89),1,0))</f>
        <v>0</v>
      </c>
      <c r="AJ89" s="4">
        <f>IF($AJ$5=0,0,IF(AND($AJ$5&gt;='Справочные данные'!$AH89,$AJ$5&lt;='Справочные данные'!$AI89),1,0))</f>
        <v>0</v>
      </c>
      <c r="AK89" s="5">
        <f>IF($AJ$5=0,0,IF(AND($AJ$5+AK$6&gt;='Справочные данные'!$AH89,$AJ$5+AK$6&lt;='Справочные данные'!$AI89),1,0))</f>
        <v>0</v>
      </c>
      <c r="AL89">
        <f t="shared" si="2"/>
        <v>2</v>
      </c>
      <c r="AM89" t="str">
        <f t="shared" si="3"/>
        <v>-</v>
      </c>
      <c r="AN89" s="23" t="s">
        <v>110</v>
      </c>
    </row>
    <row r="90" spans="1:40" x14ac:dyDescent="0.25">
      <c r="A90" s="23" t="s">
        <v>111</v>
      </c>
      <c r="B90" s="17">
        <f>IF(AND($C$5-0.03&gt;='Справочные данные'!B90,$C$5-0.03&lt;='Справочные данные'!C90),1,0)</f>
        <v>0</v>
      </c>
      <c r="C90" s="3">
        <f>IF(AND($C$5&gt;='Справочные данные'!B90,'Справочные данные'!$B$2&lt;='Справочные данные'!C90),1,0)</f>
        <v>0</v>
      </c>
      <c r="D90" s="3">
        <f>IF(AND($C$5+0.02&gt;='Справочные данные'!B90,$C$5+0.02&lt;='Справочные данные'!C90),1,0)</f>
        <v>0</v>
      </c>
      <c r="E90" s="4">
        <f>IF($F$5=0,0,IF(AND($F$5-IF('Справочные данные'!D90&lt;=0.5,0.05,IF('Справочные данные'!D90&lt;=0.9,0.08,IF('Справочные данные'!D90&lt;=1.3,0.15,0.15)))&gt;='Справочные данные'!D90,$F$5-IF('Справочные данные'!E90&lt;=0.5,0.05,IF('Справочные данные'!E90&lt;=0.9,0.08,IF('Справочные данные'!E90&lt;=1.3,0.15,0.15)))&lt;='Справочные данные'!E90),1,0))</f>
        <v>0</v>
      </c>
      <c r="F90" s="4">
        <f>IF($F$5=0,0,IF(AND($F$5&gt;='Справочные данные'!$D90,$F$5&lt;='Справочные данные'!E90),1,0))</f>
        <v>0</v>
      </c>
      <c r="G90" s="5">
        <f>IF($F$5=0,0,IF(AND($F$5+IF('Справочные данные'!D90&lt;=0.5,0.1,IF('Справочные данные'!D90&lt;=0.9,0.15,IF('Справочные данные'!D90&lt;=1.3,0.2,0.25)))&gt;='Справочные данные'!D90,$F$5+IF('Справочные данные'!E90&lt;=0.5,0.1,IF('Справочные данные'!E90&lt;=0.9,0.15,IF('Справочные данные'!E90&lt;=1.3,0.2,0.25)))&lt;='Справочные данные'!E90),1,0))</f>
        <v>0</v>
      </c>
      <c r="H90" s="4">
        <f>IF($I$5=0,0,IF(AND($I$5-IF('Справочные данные'!F90&lt;=0.5,0.07,IF('Справочные данные'!F90&lt;=0.9,0.1,0.12))&gt;='Справочные данные'!$F90,$I$5-IF('Справочные данные'!G90&lt;=0.5,0.07,IF('Справочные данные'!G90&lt;=0.9,0.1,0.12))&lt;='Справочные данные'!$G90),1,0))</f>
        <v>0</v>
      </c>
      <c r="I90" s="4">
        <f>IF($I$5=0,0,IF(AND($I$5&gt;='Справочные данные'!$F90,$I$5&lt;='Справочные данные'!$G90),1,0))</f>
        <v>0</v>
      </c>
      <c r="J90" s="5">
        <f>IF($I$5=0,0,IF(AND($I$5+IF('Справочные данные'!F90&lt;=0.5,0.1,IF('Справочные данные'!F90&lt;=0.9,0.18,0.25))&gt;='Справочные данные'!F90,$I$5+IF('Справочные данные'!G90&lt;=0.5,0.1,IF('Справочные данные'!G90&lt;=0.9,0.18,0.25))&lt;='Справочные данные'!G90),1,0))</f>
        <v>1</v>
      </c>
      <c r="K90" s="4">
        <f>IF($L$5=0,0,IF(AND($L$5-IF('Справочные данные'!L90&lt;=1,0.07,IF('Справочные данные'!L90&lt;=2,0.1,0.15))&gt;='Справочные данные'!$L90,$L$5-IF('Справочные данные'!M90&lt;=1,0.07,IF('Справочные данные'!M90&lt;=2,0.1,0.15))&lt;='Справочные данные'!$M90),1,0))</f>
        <v>0</v>
      </c>
      <c r="L90" s="4">
        <f>IF($L$5=0,0,IF(AND($L$5&gt;='Справочные данные'!$L90,$L$5&lt;='Справочные данные'!$M90),1,0))</f>
        <v>0</v>
      </c>
      <c r="M90" s="5">
        <f>IF($L$5=0,0,IF(AND($L$5+IF('Справочные данные'!L90&lt;=1,0.1,IF('Справочные данные'!L90&lt;=2,0.15,0.2))&gt;='Справочные данные'!L90,$L$5+IF('Справочные данные'!M90&lt;=1,0.1,IF('Справочные данные'!M90&lt;=2,0.15,0.2))&lt;='Справочные данные'!M90),1,0))</f>
        <v>0</v>
      </c>
      <c r="N90" s="4">
        <f>IF($O$5=0,0,IF(AND($O$5-IF('Справочные данные'!N90&lt;=1,0.1,IF('Справочные данные'!N90&lt;=2,0.15,0.2))&gt;='Справочные данные'!$N90,$O$5-IF('Справочные данные'!O90&lt;=1,0.1,IF('Справочные данные'!O90&lt;=2,0.15,0.2))&lt;='Справочные данные'!$O90),1,0))</f>
        <v>0</v>
      </c>
      <c r="O90" s="4">
        <f>IF($O$5=0,0,IF(AND($O$5&gt;='Справочные данные'!$N90,$O$5&lt;='Справочные данные'!$O90),1,0))</f>
        <v>0</v>
      </c>
      <c r="P90" s="5">
        <f>IF($O$5=0,0,IF(AND($O$5+IF('Справочные данные'!N90&lt;=1,0.15,IF('Справочные данные'!N90&lt;=2,0.2,0.25))&gt;='Справочные данные'!$N90,$O$5+IF('Справочные данные'!O90&lt;=1,0.15,IF('Справочные данные'!O90&lt;=2,0.2,0.25))&lt;='Справочные данные'!$O90),1,0))</f>
        <v>0</v>
      </c>
      <c r="Q90" s="4">
        <f>IF($R$5=0,0,IF(AND($R$5-0.1&gt;='Справочные данные'!$P90,$R$5-0.1&lt;='Справочные данные'!$Q90),1,0))</f>
        <v>0</v>
      </c>
      <c r="R90" s="4">
        <f>IF($R$5=0,0,IF(AND($R$5&gt;='Справочные данные'!$P90,$R$5&lt;='Справочные данные'!$Q90),1,0))</f>
        <v>0</v>
      </c>
      <c r="S90" s="5">
        <f>IF($R$5=0,0,IF(AND($R$5+0.1&gt;='Справочные данные'!$P90,$R$5+0.1&lt;='Справочные данные'!$Q90),1,0))</f>
        <v>0</v>
      </c>
      <c r="T90" s="4">
        <f>IF($U$5=0,0,IF(AND($U$5-IF('Справочные данные'!R90&lt;=0.2,0.03,0.05)&gt;='Справочные данные'!$R90,$U$5-IF('Справочные данные'!S90&lt;=0.2,0.03,0.05)&lt;='Справочные данные'!$S90),1,0))</f>
        <v>0</v>
      </c>
      <c r="U90" s="4">
        <f>IF($U$5=0,0,IF(AND($U$5&gt;='Справочные данные'!$R90,$U$5&lt;='Справочные данные'!$S90),1,0))</f>
        <v>0</v>
      </c>
      <c r="V90" s="5">
        <f>IF($U$5=0,0,IF(AND($U$5+IF('Справочные данные'!R90&lt;=0.2,0.03,0.05)&gt;='Справочные данные'!$R90,$U$5+IF('Справочные данные'!S90&lt;=0.2,0.03,0.55)&lt;='Справочные данные'!$S90),1,0))</f>
        <v>0</v>
      </c>
      <c r="W90" s="4">
        <f>IF($X$5=0,0,IF(AND($X$5-0.01&gt;='Справочные данные'!$T90,$X$5-0.01&lt;='Справочные данные'!$U90),1,0))</f>
        <v>0</v>
      </c>
      <c r="X90" s="4">
        <f>IF($X$5=0,0,IF(AND($X$5&gt;='Справочные данные'!$T90,$X$5&lt;='Справочные данные'!$U90),1,0))</f>
        <v>0</v>
      </c>
      <c r="Y90" s="5">
        <f>IF($X$5=0,0,IF(AND($X$5+0.01&gt;='Справочные данные'!$T90,$X$5+0.01&lt;='Справочные данные'!$U90),1,0))</f>
        <v>0</v>
      </c>
      <c r="Z90" s="4">
        <f>IF($AA$5=0,0,IF(AND($AA$5-0.02&gt;='Справочные данные'!$V90,$AA$5-0.02&lt;='Справочные данные'!$W90),1,0))</f>
        <v>0</v>
      </c>
      <c r="AA90" s="4">
        <f>IF($AA$5=0,0,IF(AND($AA$5&gt;='Справочные данные'!$V90,$AA$5&lt;='Справочные данные'!$W90),1,0))</f>
        <v>0</v>
      </c>
      <c r="AB90" s="5">
        <f>IF($AA$5=0,0,IF(AND($AA$5+0.02&gt;='Справочные данные'!$V90,$AA$5+0.02&lt;='Справочные данные'!$W90),1,0))</f>
        <v>0</v>
      </c>
      <c r="AC90" s="4">
        <f>IF($AD$5=0,0,IF(AND($AD$5-AC$6&gt;='Справочные данные'!$X90,$AD$5-AC$6&lt;='Справочные данные'!$Y90),1,0))</f>
        <v>0</v>
      </c>
      <c r="AD90" s="4">
        <f>IF($AD$5=0,0,IF(AND($AD$5&gt;='Справочные данные'!$X90,$AD$5&lt;='Справочные данные'!$Y90),1,0))</f>
        <v>0</v>
      </c>
      <c r="AE90" s="5">
        <f>IF($AD$5=0,0,IF(AND($AD$5+AE$6&gt;='Справочные данные'!$X90,$AD$5+AE$6&lt;='Справочные данные'!$Y90),1,0))</f>
        <v>0</v>
      </c>
      <c r="AF90" s="4">
        <f>IF($AG$5=0,0,IF(AND($AG$5-AF$6&gt;='Справочные данные'!$AF90,$AG$5-AF$6&lt;='Справочные данные'!$AG90),1,0))</f>
        <v>0</v>
      </c>
      <c r="AG90" s="4">
        <f>IF($AG$5=0,0,IF(AND($AG$5&gt;='Справочные данные'!$AF90,$AG$5&lt;='Справочные данные'!$AG90),1,0))</f>
        <v>0</v>
      </c>
      <c r="AH90" s="5">
        <f>IF($AG$5=0,0,IF(AND($AG$5+AH$6&gt;='Справочные данные'!$AF90,$AG$5+AH$6&lt;='Справочные данные'!$AG90),1,0))</f>
        <v>0</v>
      </c>
      <c r="AI90" s="4">
        <f>IF($AJ$5=0,0,IF(AND($AJ$5-AI$6&gt;='Справочные данные'!$AH90,$AJ$5-AI$6&lt;='Справочные данные'!$AI90),1,0))</f>
        <v>0</v>
      </c>
      <c r="AJ90" s="4">
        <f>IF($AJ$5=0,0,IF(AND($AJ$5&gt;='Справочные данные'!$AH90,$AJ$5&lt;='Справочные данные'!$AI90),1,0))</f>
        <v>0</v>
      </c>
      <c r="AK90" s="5">
        <f>IF($AJ$5=0,0,IF(AND($AJ$5+AK$6&gt;='Справочные данные'!$AH90,$AJ$5+AK$6&lt;='Справочные данные'!$AI90),1,0))</f>
        <v>0</v>
      </c>
      <c r="AL90">
        <f t="shared" si="2"/>
        <v>1</v>
      </c>
      <c r="AM90" t="str">
        <f t="shared" si="3"/>
        <v>-</v>
      </c>
      <c r="AN90" s="23" t="s">
        <v>111</v>
      </c>
    </row>
    <row r="91" spans="1:40" x14ac:dyDescent="0.25">
      <c r="A91" s="23" t="s">
        <v>112</v>
      </c>
      <c r="B91" s="17">
        <f>IF(AND($C$5-0.02&gt;='Справочные данные'!B91,$C$5-0.02&lt;='Справочные данные'!C91),1,0)</f>
        <v>0</v>
      </c>
      <c r="C91" s="3">
        <f>IF(AND($C$5&gt;='Справочные данные'!B91,'Справочные данные'!$B$2&lt;='Справочные данные'!C91),1,0)</f>
        <v>0</v>
      </c>
      <c r="D91" s="3">
        <f>IF(AND($C$5+0.01&gt;='Справочные данные'!B91,$C$5+0.01&lt;='Справочные данные'!C91),1,0)</f>
        <v>0</v>
      </c>
      <c r="E91" s="4">
        <f>IF($F$5=0,0,IF(AND($F$5-IF('Справочные данные'!D91&lt;=0.5,0.05,IF('Справочные данные'!D91&lt;=0.9,0.08,IF('Справочные данные'!D91&lt;=1.3,0.15,0.15)))&gt;='Справочные данные'!D91,$F$5-IF('Справочные данные'!E91&lt;=0.5,0.05,IF('Справочные данные'!E91&lt;=0.9,0.08,IF('Справочные данные'!E91&lt;=1.3,0.15,0.15)))&lt;='Справочные данные'!E91),1,0))</f>
        <v>0</v>
      </c>
      <c r="F91" s="4">
        <f>IF($F$5=0,0,IF(AND($F$5&gt;='Справочные данные'!$D91,$F$5&lt;='Справочные данные'!E91),1,0))</f>
        <v>1</v>
      </c>
      <c r="G91" s="5">
        <f>IF($F$5=0,0,IF(AND($F$5+IF('Справочные данные'!D91&lt;=0.5,0.1,IF('Справочные данные'!D91&lt;=0.9,0.15,IF('Справочные данные'!D91&lt;=1.3,0.2,0.25)))&gt;='Справочные данные'!D91,$F$5+IF('Справочные данные'!E91&lt;=0.5,0.1,IF('Справочные данные'!E91&lt;=0.9,0.15,IF('Справочные данные'!E91&lt;=1.3,0.2,0.25)))&lt;='Справочные данные'!E91),1,0))</f>
        <v>1</v>
      </c>
      <c r="H91" s="4">
        <f>IF($I$5=0,0,IF(AND($I$5-IF('Справочные данные'!F91&lt;=0.5,0.07,IF('Справочные данные'!F91&lt;=0.9,0.1,0.12))&gt;='Справочные данные'!$F91,$I$5-IF('Справочные данные'!G91&lt;=0.5,0.07,IF('Справочные данные'!G91&lt;=0.9,0.1,0.12))&lt;='Справочные данные'!$G91),1,0))</f>
        <v>0</v>
      </c>
      <c r="I91" s="4">
        <f>IF($I$5=0,0,IF(AND($I$5&gt;='Справочные данные'!$F91,$I$5&lt;='Справочные данные'!$G91),1,0))</f>
        <v>1</v>
      </c>
      <c r="J91" s="5">
        <f>IF($I$5=0,0,IF(AND($I$5+IF('Справочные данные'!F91&lt;=0.5,0.1,IF('Справочные данные'!F91&lt;=0.9,0.18,0.25))&gt;='Справочные данные'!F91,$I$5+IF('Справочные данные'!G91&lt;=0.5,0.1,IF('Справочные данные'!G91&lt;=0.9,0.18,0.25))&lt;='Справочные данные'!G91),1,0))</f>
        <v>1</v>
      </c>
      <c r="K91" s="4">
        <f>IF($L$5=0,0,IF(AND($L$5-IF('Справочные данные'!L91&lt;=1,0.07,IF('Справочные данные'!L91&lt;=2,0.1,0.15))&gt;='Справочные данные'!$L91,$L$5-IF('Справочные данные'!M91&lt;=1,0.07,IF('Справочные данные'!M91&lt;=2,0.1,0.15))&lt;='Справочные данные'!$M91),1,0))</f>
        <v>0</v>
      </c>
      <c r="L91" s="4">
        <f>IF($L$5=0,0,IF(AND($L$5&gt;='Справочные данные'!$L91,$L$5&lt;='Справочные данные'!$M91),1,0))</f>
        <v>0</v>
      </c>
      <c r="M91" s="5">
        <f>IF($L$5=0,0,IF(AND($L$5+IF('Справочные данные'!L91&lt;=1,0.1,IF('Справочные данные'!L91&lt;=2,0.15,0.2))&gt;='Справочные данные'!L91,$L$5+IF('Справочные данные'!M91&lt;=1,0.1,IF('Справочные данные'!M91&lt;=2,0.15,0.2))&lt;='Справочные данные'!M91),1,0))</f>
        <v>0</v>
      </c>
      <c r="N91" s="4">
        <f>IF($O$5=0,0,IF(AND($O$5-IF('Справочные данные'!N91&lt;=1,0.1,IF('Справочные данные'!N91&lt;=2,0.15,0.2))&gt;='Справочные данные'!$N91,$O$5-IF('Справочные данные'!O91&lt;=1,0.1,IF('Справочные данные'!O91&lt;=2,0.15,0.2))&lt;='Справочные данные'!$O91),1,0))</f>
        <v>0</v>
      </c>
      <c r="O91" s="4">
        <f>IF($O$5=0,0,IF(AND($O$5&gt;='Справочные данные'!$N91,$O$5&lt;='Справочные данные'!$O91),1,0))</f>
        <v>0</v>
      </c>
      <c r="P91" s="5">
        <f>IF($O$5=0,0,IF(AND($O$5+IF('Справочные данные'!N91&lt;=1,0.15,IF('Справочные данные'!N91&lt;=2,0.2,0.25))&gt;='Справочные данные'!$N91,$O$5+IF('Справочные данные'!O91&lt;=1,0.15,IF('Справочные данные'!O91&lt;=2,0.2,0.25))&lt;='Справочные данные'!$O91),1,0))</f>
        <v>0</v>
      </c>
      <c r="Q91" s="4">
        <f>IF($R$5=0,0,IF(AND($R$5-0.1&gt;='Справочные данные'!$P91,$R$5-0.1&lt;='Справочные данные'!$Q91),1,0))</f>
        <v>0</v>
      </c>
      <c r="R91" s="4">
        <f>IF($R$5=0,0,IF(AND($R$5&gt;='Справочные данные'!$P91,$R$5&lt;='Справочные данные'!$Q91),1,0))</f>
        <v>0</v>
      </c>
      <c r="S91" s="5">
        <f>IF($R$5=0,0,IF(AND($R$5+0.1&gt;='Справочные данные'!$P91,$R$5+0.1&lt;='Справочные данные'!$Q91),1,0))</f>
        <v>0</v>
      </c>
      <c r="T91" s="4">
        <f>IF($U$5=0,0,IF(AND($U$5-IF('Справочные данные'!R91&lt;=0.2,0.03,0.05)&gt;='Справочные данные'!$R91,$U$5-IF('Справочные данные'!S91&lt;=0.2,0.03,0.05)&lt;='Справочные данные'!$S91),1,0))</f>
        <v>0</v>
      </c>
      <c r="U91" s="4">
        <f>IF($U$5=0,0,IF(AND($U$5&gt;='Справочные данные'!$R91,$U$5&lt;='Справочные данные'!$S91),1,0))</f>
        <v>0</v>
      </c>
      <c r="V91" s="5">
        <f>IF($U$5=0,0,IF(AND($U$5+IF('Справочные данные'!R91&lt;=0.2,0.03,0.05)&gt;='Справочные данные'!$R91,$U$5+IF('Справочные данные'!S91&lt;=0.2,0.03,0.55)&lt;='Справочные данные'!$S91),1,0))</f>
        <v>0</v>
      </c>
      <c r="W91" s="4">
        <f>IF($X$5=0,0,IF(AND($X$5-0.01&gt;='Справочные данные'!$T91,$X$5-0.01&lt;='Справочные данные'!$U91),1,0))</f>
        <v>0</v>
      </c>
      <c r="X91" s="4">
        <f>IF($X$5=0,0,IF(AND($X$5&gt;='Справочные данные'!$T91,$X$5&lt;='Справочные данные'!$U91),1,0))</f>
        <v>0</v>
      </c>
      <c r="Y91" s="5">
        <f>IF($X$5=0,0,IF(AND($X$5+0.01&gt;='Справочные данные'!$T91,$X$5+0.01&lt;='Справочные данные'!$U91),1,0))</f>
        <v>0</v>
      </c>
      <c r="Z91" s="4">
        <f>IF($AA$5=0,0,IF(AND($AA$5-0.02&gt;='Справочные данные'!$V91,$AA$5-0.02&lt;='Справочные данные'!$W91),1,0))</f>
        <v>0</v>
      </c>
      <c r="AA91" s="4">
        <f>IF($AA$5=0,0,IF(AND($AA$5&gt;='Справочные данные'!$V91,$AA$5&lt;='Справочные данные'!$W91),1,0))</f>
        <v>0</v>
      </c>
      <c r="AB91" s="5">
        <f>IF($AA$5=0,0,IF(AND($AA$5+0.02&gt;='Справочные данные'!$V91,$AA$5+0.02&lt;='Справочные данные'!$W91),1,0))</f>
        <v>0</v>
      </c>
      <c r="AC91" s="4">
        <f>IF($AD$5=0,0,IF(AND($AD$5-AC$6&gt;='Справочные данные'!$X91,$AD$5-AC$6&lt;='Справочные данные'!$Y91),1,0))</f>
        <v>0</v>
      </c>
      <c r="AD91" s="4">
        <f>IF($AD$5=0,0,IF(AND($AD$5&gt;='Справочные данные'!$X91,$AD$5&lt;='Справочные данные'!$Y91),1,0))</f>
        <v>0</v>
      </c>
      <c r="AE91" s="5">
        <f>IF($AD$5=0,0,IF(AND($AD$5+AE$6&gt;='Справочные данные'!$X91,$AD$5+AE$6&lt;='Справочные данные'!$Y91),1,0))</f>
        <v>0</v>
      </c>
      <c r="AF91" s="4">
        <f>IF($AG$5=0,0,IF(AND($AG$5-AF$6&gt;='Справочные данные'!$AF91,$AG$5-AF$6&lt;='Справочные данные'!$AG91),1,0))</f>
        <v>0</v>
      </c>
      <c r="AG91" s="4">
        <f>IF($AG$5=0,0,IF(AND($AG$5&gt;='Справочные данные'!$AF91,$AG$5&lt;='Справочные данные'!$AG91),1,0))</f>
        <v>0</v>
      </c>
      <c r="AH91" s="5">
        <f>IF($AG$5=0,0,IF(AND($AG$5+AH$6&gt;='Справочные данные'!$AF91,$AG$5+AH$6&lt;='Справочные данные'!$AG91),1,0))</f>
        <v>0</v>
      </c>
      <c r="AI91" s="4">
        <f>IF($AJ$5=0,0,IF(AND($AJ$5-AI$6&gt;='Справочные данные'!$AH91,$AJ$5-AI$6&lt;='Справочные данные'!$AI91),1,0))</f>
        <v>0</v>
      </c>
      <c r="AJ91" s="4">
        <f>IF($AJ$5=0,0,IF(AND($AJ$5&gt;='Справочные данные'!$AH91,$AJ$5&lt;='Справочные данные'!$AI91),1,0))</f>
        <v>0</v>
      </c>
      <c r="AK91" s="5">
        <f>IF($AJ$5=0,0,IF(AND($AJ$5+AK$6&gt;='Справочные данные'!$AH91,$AJ$5+AK$6&lt;='Справочные данные'!$AI91),1,0))</f>
        <v>0</v>
      </c>
      <c r="AL91">
        <f t="shared" si="2"/>
        <v>4</v>
      </c>
      <c r="AM91" t="str">
        <f t="shared" si="3"/>
        <v>-</v>
      </c>
      <c r="AN91" s="23" t="s">
        <v>112</v>
      </c>
    </row>
    <row r="92" spans="1:40" x14ac:dyDescent="0.25">
      <c r="A92" s="23" t="s">
        <v>113</v>
      </c>
      <c r="B92" s="17">
        <f>IF(AND($C$5-0.03&gt;='Справочные данные'!B92,$C$5-0.03&lt;='Справочные данные'!C92),1,0)</f>
        <v>0</v>
      </c>
      <c r="C92" s="3">
        <f>IF(AND($C$5&gt;='Справочные данные'!B92,'Справочные данные'!$B$2&lt;='Справочные данные'!C92),1,0)</f>
        <v>1</v>
      </c>
      <c r="D92" s="3">
        <f>IF(AND($C$5+0.02&gt;='Справочные данные'!B92,$C$5+0.02&lt;='Справочные данные'!C92),1,0)</f>
        <v>1</v>
      </c>
      <c r="E92" s="4">
        <f>IF($F$5=0,0,IF(AND($F$5-IF('Справочные данные'!D92&lt;=0.5,0.05,IF('Справочные данные'!D92&lt;=0.9,0.08,IF('Справочные данные'!D92&lt;=1.3,0.15,0.15)))&gt;='Справочные данные'!D92,$F$5-IF('Справочные данные'!E92&lt;=0.5,0.05,IF('Справочные данные'!E92&lt;=0.9,0.08,IF('Справочные данные'!E92&lt;=1.3,0.15,0.15)))&lt;='Справочные данные'!E92),1,0))</f>
        <v>0</v>
      </c>
      <c r="F92" s="4">
        <f>IF($F$5=0,0,IF(AND($F$5&gt;='Справочные данные'!$D92,$F$5&lt;='Справочные данные'!E92),1,0))</f>
        <v>1</v>
      </c>
      <c r="G92" s="5">
        <f>IF($F$5=0,0,IF(AND($F$5+IF('Справочные данные'!D92&lt;=0.5,0.1,IF('Справочные данные'!D92&lt;=0.9,0.15,IF('Справочные данные'!D92&lt;=1.3,0.2,0.25)))&gt;='Справочные данные'!D92,$F$5+IF('Справочные данные'!E92&lt;=0.5,0.1,IF('Справочные данные'!E92&lt;=0.9,0.15,IF('Справочные данные'!E92&lt;=1.3,0.2,0.25)))&lt;='Справочные данные'!E92),1,0))</f>
        <v>1</v>
      </c>
      <c r="H92" s="4">
        <f>IF($I$5=0,0,IF(AND($I$5-IF('Справочные данные'!F92&lt;=0.5,0.07,IF('Справочные данные'!F92&lt;=0.9,0.1,0.12))&gt;='Справочные данные'!$F92,$I$5-IF('Справочные данные'!G92&lt;=0.5,0.07,IF('Справочные данные'!G92&lt;=0.9,0.1,0.12))&lt;='Справочные данные'!$G92),1,0))</f>
        <v>0</v>
      </c>
      <c r="I92" s="4">
        <f>IF($I$5=0,0,IF(AND($I$5&gt;='Справочные данные'!$F92,$I$5&lt;='Справочные данные'!$G92),1,0))</f>
        <v>0</v>
      </c>
      <c r="J92" s="5">
        <f>IF($I$5=0,0,IF(AND($I$5+IF('Справочные данные'!F92&lt;=0.5,0.1,IF('Справочные данные'!F92&lt;=0.9,0.18,0.25))&gt;='Справочные данные'!F92,$I$5+IF('Справочные данные'!G92&lt;=0.5,0.1,IF('Справочные данные'!G92&lt;=0.9,0.18,0.25))&lt;='Справочные данные'!G92),1,0))</f>
        <v>1</v>
      </c>
      <c r="K92" s="4">
        <f>IF($L$5=0,0,IF(AND($L$5-IF('Справочные данные'!L92&lt;=1,0.07,IF('Справочные данные'!L92&lt;=2,0.1,0.15))&gt;='Справочные данные'!$L92,$L$5-IF('Справочные данные'!M92&lt;=1,0.07,IF('Справочные данные'!M92&lt;=2,0.1,0.15))&lt;='Справочные данные'!$M92),1,0))</f>
        <v>0</v>
      </c>
      <c r="L92" s="4">
        <f>IF($L$5=0,0,IF(AND($L$5&gt;='Справочные данные'!$L92,$L$5&lt;='Справочные данные'!$M92),1,0))</f>
        <v>0</v>
      </c>
      <c r="M92" s="5">
        <f>IF($L$5=0,0,IF(AND($L$5+IF('Справочные данные'!L92&lt;=1,0.1,IF('Справочные данные'!L92&lt;=2,0.15,0.2))&gt;='Справочные данные'!L92,$L$5+IF('Справочные данные'!M92&lt;=1,0.1,IF('Справочные данные'!M92&lt;=2,0.15,0.2))&lt;='Справочные данные'!M92),1,0))</f>
        <v>0</v>
      </c>
      <c r="N92" s="4">
        <f>IF($O$5=0,0,IF(AND($O$5-IF('Справочные данные'!N92&lt;=1,0.1,IF('Справочные данные'!N92&lt;=2,0.15,0.2))&gt;='Справочные данные'!$N92,$O$5-IF('Справочные данные'!O92&lt;=1,0.1,IF('Справочные данные'!O92&lt;=2,0.15,0.2))&lt;='Справочные данные'!$O92),1,0))</f>
        <v>0</v>
      </c>
      <c r="O92" s="4">
        <f>IF($O$5=0,0,IF(AND($O$5&gt;='Справочные данные'!$N92,$O$5&lt;='Справочные данные'!$O92),1,0))</f>
        <v>0</v>
      </c>
      <c r="P92" s="5">
        <f>IF($O$5=0,0,IF(AND($O$5+IF('Справочные данные'!N92&lt;=1,0.15,IF('Справочные данные'!N92&lt;=2,0.2,0.25))&gt;='Справочные данные'!$N92,$O$5+IF('Справочные данные'!O92&lt;=1,0.15,IF('Справочные данные'!O92&lt;=2,0.2,0.25))&lt;='Справочные данные'!$O92),1,0))</f>
        <v>0</v>
      </c>
      <c r="Q92" s="4">
        <f>IF($R$5=0,0,IF(AND($R$5-0.1&gt;='Справочные данные'!$P92,$R$5-0.1&lt;='Справочные данные'!$Q92),1,0))</f>
        <v>0</v>
      </c>
      <c r="R92" s="4">
        <f>IF($R$5=0,0,IF(AND($R$5&gt;='Справочные данные'!$P92,$R$5&lt;='Справочные данные'!$Q92),1,0))</f>
        <v>0</v>
      </c>
      <c r="S92" s="5">
        <f>IF($R$5=0,0,IF(AND($R$5+0.1&gt;='Справочные данные'!$P92,$R$5+0.1&lt;='Справочные данные'!$Q92),1,0))</f>
        <v>0</v>
      </c>
      <c r="T92" s="4">
        <f>IF($U$5=0,0,IF(AND($U$5-IF('Справочные данные'!R92&lt;=0.2,0.03,0.05)&gt;='Справочные данные'!$R92,$U$5-IF('Справочные данные'!S92&lt;=0.2,0.03,0.05)&lt;='Справочные данные'!$S92),1,0))</f>
        <v>0</v>
      </c>
      <c r="U92" s="4">
        <f>IF($U$5=0,0,IF(AND($U$5&gt;='Справочные данные'!$R92,$U$5&lt;='Справочные данные'!$S92),1,0))</f>
        <v>0</v>
      </c>
      <c r="V92" s="5">
        <f>IF($U$5=0,0,IF(AND($U$5+IF('Справочные данные'!R92&lt;=0.2,0.03,0.05)&gt;='Справочные данные'!$R92,$U$5+IF('Справочные данные'!S92&lt;=0.2,0.03,0.55)&lt;='Справочные данные'!$S92),1,0))</f>
        <v>0</v>
      </c>
      <c r="W92" s="4">
        <f>IF($X$5=0,0,IF(AND($X$5-0.01&gt;='Справочные данные'!$T92,$X$5-0.01&lt;='Справочные данные'!$U92),1,0))</f>
        <v>0</v>
      </c>
      <c r="X92" s="4">
        <f>IF($X$5=0,0,IF(AND($X$5&gt;='Справочные данные'!$T92,$X$5&lt;='Справочные данные'!$U92),1,0))</f>
        <v>0</v>
      </c>
      <c r="Y92" s="5">
        <f>IF($X$5=0,0,IF(AND($X$5+0.01&gt;='Справочные данные'!$T92,$X$5+0.01&lt;='Справочные данные'!$U92),1,0))</f>
        <v>0</v>
      </c>
      <c r="Z92" s="4">
        <f>IF($AA$5=0,0,IF(AND($AA$5-0.02&gt;='Справочные данные'!$V92,$AA$5-0.02&lt;='Справочные данные'!$W92),1,0))</f>
        <v>0</v>
      </c>
      <c r="AA92" s="4">
        <f>IF($AA$5=0,0,IF(AND($AA$5&gt;='Справочные данные'!$V92,$AA$5&lt;='Справочные данные'!$W92),1,0))</f>
        <v>0</v>
      </c>
      <c r="AB92" s="5">
        <f>IF($AA$5=0,0,IF(AND($AA$5+0.02&gt;='Справочные данные'!$V92,$AA$5+0.02&lt;='Справочные данные'!$W92),1,0))</f>
        <v>0</v>
      </c>
      <c r="AC92" s="4">
        <f>IF($AD$5=0,0,IF(AND($AD$5-AC$6&gt;='Справочные данные'!$X92,$AD$5-AC$6&lt;='Справочные данные'!$Y92),1,0))</f>
        <v>0</v>
      </c>
      <c r="AD92" s="4">
        <f>IF($AD$5=0,0,IF(AND($AD$5&gt;='Справочные данные'!$X92,$AD$5&lt;='Справочные данные'!$Y92),1,0))</f>
        <v>0</v>
      </c>
      <c r="AE92" s="5">
        <f>IF($AD$5=0,0,IF(AND($AD$5+AE$6&gt;='Справочные данные'!$X92,$AD$5+AE$6&lt;='Справочные данные'!$Y92),1,0))</f>
        <v>0</v>
      </c>
      <c r="AF92" s="4">
        <f>IF($AG$5=0,0,IF(AND($AG$5-AF$6&gt;='Справочные данные'!$AF92,$AG$5-AF$6&lt;='Справочные данные'!$AG92),1,0))</f>
        <v>0</v>
      </c>
      <c r="AG92" s="4">
        <f>IF($AG$5=0,0,IF(AND($AG$5&gt;='Справочные данные'!$AF92,$AG$5&lt;='Справочные данные'!$AG92),1,0))</f>
        <v>0</v>
      </c>
      <c r="AH92" s="5">
        <f>IF($AG$5=0,0,IF(AND($AG$5+AH$6&gt;='Справочные данные'!$AF92,$AG$5+AH$6&lt;='Справочные данные'!$AG92),1,0))</f>
        <v>0</v>
      </c>
      <c r="AI92" s="4">
        <f>IF($AJ$5=0,0,IF(AND($AJ$5-AI$6&gt;='Справочные данные'!$AH92,$AJ$5-AI$6&lt;='Справочные данные'!$AI92),1,0))</f>
        <v>0</v>
      </c>
      <c r="AJ92" s="4">
        <f>IF($AJ$5=0,0,IF(AND($AJ$5&gt;='Справочные данные'!$AH92,$AJ$5&lt;='Справочные данные'!$AI92),1,0))</f>
        <v>0</v>
      </c>
      <c r="AK92" s="5">
        <f>IF($AJ$5=0,0,IF(AND($AJ$5+AK$6&gt;='Справочные данные'!$AH92,$AJ$5+AK$6&lt;='Справочные данные'!$AI92),1,0))</f>
        <v>0</v>
      </c>
      <c r="AL92">
        <f t="shared" si="2"/>
        <v>5</v>
      </c>
      <c r="AM92" t="str">
        <f t="shared" si="3"/>
        <v>-</v>
      </c>
      <c r="AN92" s="23" t="s">
        <v>113</v>
      </c>
    </row>
    <row r="93" spans="1:40" x14ac:dyDescent="0.25">
      <c r="A93" s="23" t="s">
        <v>114</v>
      </c>
      <c r="B93" s="17">
        <f>IF(AND($C$5-0.02&gt;='Справочные данные'!B93,$C$5-0.02&lt;='Справочные данные'!C93),1,0)</f>
        <v>1</v>
      </c>
      <c r="C93" s="3">
        <f>IF(AND($C$5&gt;='Справочные данные'!B93,'Справочные данные'!$B$2&lt;='Справочные данные'!C93),1,0)</f>
        <v>0</v>
      </c>
      <c r="D93" s="3">
        <f>IF(AND($C$5+0.01&gt;='Справочные данные'!B93,$C$5+0.01&lt;='Справочные данные'!C93),1,0)</f>
        <v>0</v>
      </c>
      <c r="E93" s="4">
        <f>IF($F$5=0,0,IF(AND($F$5-IF('Справочные данные'!D93&lt;=0.5,0.05,IF('Справочные данные'!D93&lt;=0.9,0.08,IF('Справочные данные'!D93&lt;=1.3,0.15,0.15)))&gt;='Справочные данные'!D93,$F$5-IF('Справочные данные'!E93&lt;=0.5,0.05,IF('Справочные данные'!E93&lt;=0.9,0.08,IF('Справочные данные'!E93&lt;=1.3,0.15,0.15)))&lt;='Справочные данные'!E93),1,0))</f>
        <v>0</v>
      </c>
      <c r="F93" s="4">
        <f>IF($F$5=0,0,IF(AND($F$5&gt;='Справочные данные'!$D93,$F$5&lt;='Справочные данные'!E93),1,0))</f>
        <v>0</v>
      </c>
      <c r="G93" s="5">
        <f>IF($F$5=0,0,IF(AND($F$5+IF('Справочные данные'!D93&lt;=0.5,0.1,IF('Справочные данные'!D93&lt;=0.9,0.15,IF('Справочные данные'!D93&lt;=1.3,0.2,0.25)))&gt;='Справочные данные'!D93,$F$5+IF('Справочные данные'!E93&lt;=0.5,0.1,IF('Справочные данные'!E93&lt;=0.9,0.15,IF('Справочные данные'!E93&lt;=1.3,0.2,0.25)))&lt;='Справочные данные'!E93),1,0))</f>
        <v>0</v>
      </c>
      <c r="H93" s="4">
        <f>IF($I$5=0,0,IF(AND($I$5-IF('Справочные данные'!F93&lt;=0.5,0.07,IF('Справочные данные'!F93&lt;=0.9,0.1,0.12))&gt;='Справочные данные'!$F93,$I$5-IF('Справочные данные'!G93&lt;=0.5,0.07,IF('Справочные данные'!G93&lt;=0.9,0.1,0.12))&lt;='Справочные данные'!$G93),1,0))</f>
        <v>1</v>
      </c>
      <c r="I93" s="4">
        <f>IF($I$5=0,0,IF(AND($I$5&gt;='Справочные данные'!$F93,$I$5&lt;='Справочные данные'!$G93),1,0))</f>
        <v>1</v>
      </c>
      <c r="J93" s="5">
        <f>IF($I$5=0,0,IF(AND($I$5+IF('Справочные данные'!F93&lt;=0.5,0.1,IF('Справочные данные'!F93&lt;=0.9,0.18,0.25))&gt;='Справочные данные'!F93,$I$5+IF('Справочные данные'!G93&lt;=0.5,0.1,IF('Справочные данные'!G93&lt;=0.9,0.18,0.25))&lt;='Справочные данные'!G93),1,0))</f>
        <v>1</v>
      </c>
      <c r="K93" s="4">
        <f>IF($L$5=0,0,IF(AND($L$5-IF('Справочные данные'!L93&lt;=1,0.07,IF('Справочные данные'!L93&lt;=2,0.1,0.15))&gt;='Справочные данные'!$L93,$L$5-IF('Справочные данные'!M93&lt;=1,0.07,IF('Справочные данные'!M93&lt;=2,0.1,0.15))&lt;='Справочные данные'!$M93),1,0))</f>
        <v>0</v>
      </c>
      <c r="L93" s="4">
        <f>IF($L$5=0,0,IF(AND($L$5&gt;='Справочные данные'!$L93,$L$5&lt;='Справочные данные'!$M93),1,0))</f>
        <v>0</v>
      </c>
      <c r="M93" s="5">
        <f>IF($L$5=0,0,IF(AND($L$5+IF('Справочные данные'!L93&lt;=1,0.1,IF('Справочные данные'!L93&lt;=2,0.15,0.2))&gt;='Справочные данные'!L93,$L$5+IF('Справочные данные'!M93&lt;=1,0.1,IF('Справочные данные'!M93&lt;=2,0.15,0.2))&lt;='Справочные данные'!M93),1,0))</f>
        <v>0</v>
      </c>
      <c r="N93" s="4">
        <f>IF($O$5=0,0,IF(AND($O$5-IF('Справочные данные'!N93&lt;=1,0.1,IF('Справочные данные'!N93&lt;=2,0.15,0.2))&gt;='Справочные данные'!$N93,$O$5-IF('Справочные данные'!O93&lt;=1,0.1,IF('Справочные данные'!O93&lt;=2,0.15,0.2))&lt;='Справочные данные'!$O93),1,0))</f>
        <v>0</v>
      </c>
      <c r="O93" s="4">
        <f>IF($O$5=0,0,IF(AND($O$5&gt;='Справочные данные'!$N93,$O$5&lt;='Справочные данные'!$O93),1,0))</f>
        <v>0</v>
      </c>
      <c r="P93" s="5">
        <f>IF($O$5=0,0,IF(AND($O$5+IF('Справочные данные'!N93&lt;=1,0.15,IF('Справочные данные'!N93&lt;=2,0.2,0.25))&gt;='Справочные данные'!$N93,$O$5+IF('Справочные данные'!O93&lt;=1,0.15,IF('Справочные данные'!O93&lt;=2,0.2,0.25))&lt;='Справочные данные'!$O93),1,0))</f>
        <v>0</v>
      </c>
      <c r="Q93" s="4">
        <f>IF($R$5=0,0,IF(AND($R$5-0.1&gt;='Справочные данные'!$P93,$R$5-0.1&lt;='Справочные данные'!$Q93),1,0))</f>
        <v>0</v>
      </c>
      <c r="R93" s="4">
        <f>IF($R$5=0,0,IF(AND($R$5&gt;='Справочные данные'!$P93,$R$5&lt;='Справочные данные'!$Q93),1,0))</f>
        <v>0</v>
      </c>
      <c r="S93" s="5">
        <f>IF($R$5=0,0,IF(AND($R$5+0.1&gt;='Справочные данные'!$P93,$R$5+0.1&lt;='Справочные данные'!$Q93),1,0))</f>
        <v>0</v>
      </c>
      <c r="T93" s="4">
        <f>IF($U$5=0,0,IF(AND($U$5-IF('Справочные данные'!R93&lt;=0.2,0.03,0.05)&gt;='Справочные данные'!$R93,$U$5-IF('Справочные данные'!S93&lt;=0.2,0.03,0.05)&lt;='Справочные данные'!$S93),1,0))</f>
        <v>0</v>
      </c>
      <c r="U93" s="4">
        <f>IF($U$5=0,0,IF(AND($U$5&gt;='Справочные данные'!$R93,$U$5&lt;='Справочные данные'!$S93),1,0))</f>
        <v>0</v>
      </c>
      <c r="V93" s="5">
        <f>IF($U$5=0,0,IF(AND($U$5+IF('Справочные данные'!R93&lt;=0.2,0.03,0.05)&gt;='Справочные данные'!$R93,$U$5+IF('Справочные данные'!S93&lt;=0.2,0.03,0.55)&lt;='Справочные данные'!$S93),1,0))</f>
        <v>0</v>
      </c>
      <c r="W93" s="4">
        <f>IF($X$5=0,0,IF(AND($X$5-0.01&gt;='Справочные данные'!$T93,$X$5-0.01&lt;='Справочные данные'!$U93),1,0))</f>
        <v>0</v>
      </c>
      <c r="X93" s="4">
        <f>IF($X$5=0,0,IF(AND($X$5&gt;='Справочные данные'!$T93,$X$5&lt;='Справочные данные'!$U93),1,0))</f>
        <v>0</v>
      </c>
      <c r="Y93" s="5">
        <f>IF($X$5=0,0,IF(AND($X$5+0.01&gt;='Справочные данные'!$T93,$X$5+0.01&lt;='Справочные данные'!$U93),1,0))</f>
        <v>0</v>
      </c>
      <c r="Z93" s="4">
        <f>IF($AA$5=0,0,IF(AND($AA$5-0.02&gt;='Справочные данные'!$V93,$AA$5-0.02&lt;='Справочные данные'!$W93),1,0))</f>
        <v>0</v>
      </c>
      <c r="AA93" s="4">
        <f>IF($AA$5=0,0,IF(AND($AA$5&gt;='Справочные данные'!$V93,$AA$5&lt;='Справочные данные'!$W93),1,0))</f>
        <v>0</v>
      </c>
      <c r="AB93" s="5">
        <f>IF($AA$5=0,0,IF(AND($AA$5+0.02&gt;='Справочные данные'!$V93,$AA$5+0.02&lt;='Справочные данные'!$W93),1,0))</f>
        <v>0</v>
      </c>
      <c r="AC93" s="4">
        <f>IF($AD$5=0,0,IF(AND($AD$5-AC$6&gt;='Справочные данные'!$X93,$AD$5-AC$6&lt;='Справочные данные'!$Y93),1,0))</f>
        <v>0</v>
      </c>
      <c r="AD93" s="4">
        <f>IF($AD$5=0,0,IF(AND($AD$5&gt;='Справочные данные'!$X93,$AD$5&lt;='Справочные данные'!$Y93),1,0))</f>
        <v>0</v>
      </c>
      <c r="AE93" s="5">
        <f>IF($AD$5=0,0,IF(AND($AD$5+AE$6&gt;='Справочные данные'!$X93,$AD$5+AE$6&lt;='Справочные данные'!$Y93),1,0))</f>
        <v>0</v>
      </c>
      <c r="AF93" s="4">
        <f>IF($AG$5=0,0,IF(AND($AG$5-AF$6&gt;='Справочные данные'!$AF93,$AG$5-AF$6&lt;='Справочные данные'!$AG93),1,0))</f>
        <v>0</v>
      </c>
      <c r="AG93" s="4">
        <f>IF($AG$5=0,0,IF(AND($AG$5&gt;='Справочные данные'!$AF93,$AG$5&lt;='Справочные данные'!$AG93),1,0))</f>
        <v>0</v>
      </c>
      <c r="AH93" s="5">
        <f>IF($AG$5=0,0,IF(AND($AG$5+AH$6&gt;='Справочные данные'!$AF93,$AG$5+AH$6&lt;='Справочные данные'!$AG93),1,0))</f>
        <v>0</v>
      </c>
      <c r="AI93" s="4">
        <f>IF($AJ$5=0,0,IF(AND($AJ$5-AI$6&gt;='Справочные данные'!$AH93,$AJ$5-AI$6&lt;='Справочные данные'!$AI93),1,0))</f>
        <v>0</v>
      </c>
      <c r="AJ93" s="4">
        <f>IF($AJ$5=0,0,IF(AND($AJ$5&gt;='Справочные данные'!$AH93,$AJ$5&lt;='Справочные данные'!$AI93),1,0))</f>
        <v>0</v>
      </c>
      <c r="AK93" s="5">
        <f>IF($AJ$5=0,0,IF(AND($AJ$5+AK$6&gt;='Справочные данные'!$AH93,$AJ$5+AK$6&lt;='Справочные данные'!$AI93),1,0))</f>
        <v>0</v>
      </c>
      <c r="AL93">
        <f t="shared" si="2"/>
        <v>4</v>
      </c>
      <c r="AM93" t="str">
        <f t="shared" si="3"/>
        <v>-</v>
      </c>
      <c r="AN93" s="23" t="s">
        <v>114</v>
      </c>
    </row>
    <row r="94" spans="1:40" x14ac:dyDescent="0.25">
      <c r="A94" s="23" t="s">
        <v>115</v>
      </c>
      <c r="B94" s="17">
        <f>IF(AND($C$5-0.02&gt;='Справочные данные'!B94,$C$5-0.02&lt;='Справочные данные'!C94),1,0)</f>
        <v>1</v>
      </c>
      <c r="C94" s="3">
        <f>IF(AND($C$5&gt;='Справочные данные'!B94,'Справочные данные'!$B$2&lt;='Справочные данные'!C94),1,0)</f>
        <v>0</v>
      </c>
      <c r="D94" s="3">
        <f>IF(AND($C$5+0.01&gt;='Справочные данные'!B94,$C$5+0.01&lt;='Справочные данные'!C94),1,0)</f>
        <v>0</v>
      </c>
      <c r="E94" s="4">
        <f>IF($F$5=0,0,IF(AND($F$5-IF('Справочные данные'!D94&lt;=0.5,0.05,IF('Справочные данные'!D94&lt;=0.9,0.08,IF('Справочные данные'!D94&lt;=1.3,0.15,0.15)))&gt;='Справочные данные'!D94,$F$5-IF('Справочные данные'!E94&lt;=0.5,0.05,IF('Справочные данные'!E94&lt;=0.9,0.08,IF('Справочные данные'!E94&lt;=1.3,0.15,0.15)))&lt;='Справочные данные'!E94),1,0))</f>
        <v>0</v>
      </c>
      <c r="F94" s="4">
        <f>IF($F$5=0,0,IF(AND($F$5&gt;='Справочные данные'!$D94,$F$5&lt;='Справочные данные'!E94),1,0))</f>
        <v>0</v>
      </c>
      <c r="G94" s="5">
        <f>IF($F$5=0,0,IF(AND($F$5+IF('Справочные данные'!D94&lt;=0.5,0.1,IF('Справочные данные'!D94&lt;=0.9,0.15,IF('Справочные данные'!D94&lt;=1.3,0.2,0.25)))&gt;='Справочные данные'!D94,$F$5+IF('Справочные данные'!E94&lt;=0.5,0.1,IF('Справочные данные'!E94&lt;=0.9,0.15,IF('Справочные данные'!E94&lt;=1.3,0.2,0.25)))&lt;='Справочные данные'!E94),1,0))</f>
        <v>0</v>
      </c>
      <c r="H94" s="4">
        <f>IF($I$5=0,0,IF(AND($I$5-IF('Справочные данные'!F94&lt;=0.5,0.07,IF('Справочные данные'!F94&lt;=0.9,0.1,0.12))&gt;='Справочные данные'!$F94,$I$5-IF('Справочные данные'!G94&lt;=0.5,0.07,IF('Справочные данные'!G94&lt;=0.9,0.1,0.12))&lt;='Справочные данные'!$G94),1,0))</f>
        <v>1</v>
      </c>
      <c r="I94" s="4">
        <f>IF($I$5=0,0,IF(AND($I$5&gt;='Справочные данные'!$F94,$I$5&lt;='Справочные данные'!$G94),1,0))</f>
        <v>1</v>
      </c>
      <c r="J94" s="5">
        <f>IF($I$5=0,0,IF(AND($I$5+IF('Справочные данные'!F94&lt;=0.5,0.1,IF('Справочные данные'!F94&lt;=0.9,0.18,0.25))&gt;='Справочные данные'!F94,$I$5+IF('Справочные данные'!G94&lt;=0.5,0.1,IF('Справочные данные'!G94&lt;=0.9,0.18,0.25))&lt;='Справочные данные'!G94),1,0))</f>
        <v>0</v>
      </c>
      <c r="K94" s="4">
        <f>IF($L$5=0,0,IF(AND($L$5-IF('Справочные данные'!L94&lt;=1,0.07,IF('Справочные данные'!L94&lt;=2,0.1,0.15))&gt;='Справочные данные'!$L94,$L$5-IF('Справочные данные'!M94&lt;=1,0.07,IF('Справочные данные'!M94&lt;=2,0.1,0.15))&lt;='Справочные данные'!$M94),1,0))</f>
        <v>0</v>
      </c>
      <c r="L94" s="4">
        <f>IF($L$5=0,0,IF(AND($L$5&gt;='Справочные данные'!$L94,$L$5&lt;='Справочные данные'!$M94),1,0))</f>
        <v>0</v>
      </c>
      <c r="M94" s="5">
        <f>IF($L$5=0,0,IF(AND($L$5+IF('Справочные данные'!L94&lt;=1,0.1,IF('Справочные данные'!L94&lt;=2,0.15,0.2))&gt;='Справочные данные'!L94,$L$5+IF('Справочные данные'!M94&lt;=1,0.1,IF('Справочные данные'!M94&lt;=2,0.15,0.2))&lt;='Справочные данные'!M94),1,0))</f>
        <v>0</v>
      </c>
      <c r="N94" s="4">
        <f>IF($O$5=0,0,IF(AND($O$5-IF('Справочные данные'!N94&lt;=1,0.1,IF('Справочные данные'!N94&lt;=2,0.15,0.2))&gt;='Справочные данные'!$N94,$O$5-IF('Справочные данные'!O94&lt;=1,0.1,IF('Справочные данные'!O94&lt;=2,0.15,0.2))&lt;='Справочные данные'!$O94),1,0))</f>
        <v>0</v>
      </c>
      <c r="O94" s="4">
        <f>IF($O$5=0,0,IF(AND($O$5&gt;='Справочные данные'!$N94,$O$5&lt;='Справочные данные'!$O94),1,0))</f>
        <v>0</v>
      </c>
      <c r="P94" s="5">
        <f>IF($O$5=0,0,IF(AND($O$5+IF('Справочные данные'!N94&lt;=1,0.15,IF('Справочные данные'!N94&lt;=2,0.2,0.25))&gt;='Справочные данные'!$N94,$O$5+IF('Справочные данные'!O94&lt;=1,0.15,IF('Справочные данные'!O94&lt;=2,0.2,0.25))&lt;='Справочные данные'!$O94),1,0))</f>
        <v>0</v>
      </c>
      <c r="Q94" s="4">
        <f>IF($R$5=0,0,IF(AND($R$5-0.1&gt;='Справочные данные'!$P94,$R$5-0.1&lt;='Справочные данные'!$Q94),1,0))</f>
        <v>0</v>
      </c>
      <c r="R94" s="4">
        <f>IF($R$5=0,0,IF(AND($R$5&gt;='Справочные данные'!$P94,$R$5&lt;='Справочные данные'!$Q94),1,0))</f>
        <v>0</v>
      </c>
      <c r="S94" s="5">
        <f>IF($R$5=0,0,IF(AND($R$5+0.1&gt;='Справочные данные'!$P94,$R$5+0.1&lt;='Справочные данные'!$Q94),1,0))</f>
        <v>0</v>
      </c>
      <c r="T94" s="4">
        <f>IF($U$5=0,0,IF(AND($U$5-IF('Справочные данные'!R94&lt;=0.2,0.03,0.05)&gt;='Справочные данные'!$R94,$U$5-IF('Справочные данные'!S94&lt;=0.2,0.03,0.05)&lt;='Справочные данные'!$S94),1,0))</f>
        <v>0</v>
      </c>
      <c r="U94" s="4">
        <f>IF($U$5=0,0,IF(AND($U$5&gt;='Справочные данные'!$R94,$U$5&lt;='Справочные данные'!$S94),1,0))</f>
        <v>0</v>
      </c>
      <c r="V94" s="5">
        <f>IF($U$5=0,0,IF(AND($U$5+IF('Справочные данные'!R94&lt;=0.2,0.03,0.05)&gt;='Справочные данные'!$R94,$U$5+IF('Справочные данные'!S94&lt;=0.2,0.03,0.55)&lt;='Справочные данные'!$S94),1,0))</f>
        <v>0</v>
      </c>
      <c r="W94" s="4">
        <f>IF($X$5=0,0,IF(AND($X$5-0.01&gt;='Справочные данные'!$T94,$X$5-0.01&lt;='Справочные данные'!$U94),1,0))</f>
        <v>0</v>
      </c>
      <c r="X94" s="4">
        <f>IF($X$5=0,0,IF(AND($X$5&gt;='Справочные данные'!$T94,$X$5&lt;='Справочные данные'!$U94),1,0))</f>
        <v>0</v>
      </c>
      <c r="Y94" s="5">
        <f>IF($X$5=0,0,IF(AND($X$5+0.01&gt;='Справочные данные'!$T94,$X$5+0.01&lt;='Справочные данные'!$U94),1,0))</f>
        <v>0</v>
      </c>
      <c r="Z94" s="4">
        <f>IF($AA$5=0,0,IF(AND($AA$5-0.02&gt;='Справочные данные'!$V94,$AA$5-0.02&lt;='Справочные данные'!$W94),1,0))</f>
        <v>0</v>
      </c>
      <c r="AA94" s="4">
        <f>IF($AA$5=0,0,IF(AND($AA$5&gt;='Справочные данные'!$V94,$AA$5&lt;='Справочные данные'!$W94),1,0))</f>
        <v>0</v>
      </c>
      <c r="AB94" s="5">
        <f>IF($AA$5=0,0,IF(AND($AA$5+0.02&gt;='Справочные данные'!$V94,$AA$5+0.02&lt;='Справочные данные'!$W94),1,0))</f>
        <v>0</v>
      </c>
      <c r="AC94" s="4">
        <f>IF($AD$5=0,0,IF(AND($AD$5-AC$6&gt;='Справочные данные'!$X94,$AD$5-AC$6&lt;='Справочные данные'!$Y94),1,0))</f>
        <v>0</v>
      </c>
      <c r="AD94" s="4">
        <f>IF($AD$5=0,0,IF(AND($AD$5&gt;='Справочные данные'!$X94,$AD$5&lt;='Справочные данные'!$Y94),1,0))</f>
        <v>0</v>
      </c>
      <c r="AE94" s="5">
        <f>IF($AD$5=0,0,IF(AND($AD$5+AE$6&gt;='Справочные данные'!$X94,$AD$5+AE$6&lt;='Справочные данные'!$Y94),1,0))</f>
        <v>0</v>
      </c>
      <c r="AF94" s="4">
        <f>IF($AG$5=0,0,IF(AND($AG$5-AF$6&gt;='Справочные данные'!$AF94,$AG$5-AF$6&lt;='Справочные данные'!$AG94),1,0))</f>
        <v>0</v>
      </c>
      <c r="AG94" s="4">
        <f>IF($AG$5=0,0,IF(AND($AG$5&gt;='Справочные данные'!$AF94,$AG$5&lt;='Справочные данные'!$AG94),1,0))</f>
        <v>0</v>
      </c>
      <c r="AH94" s="5">
        <f>IF($AG$5=0,0,IF(AND($AG$5+AH$6&gt;='Справочные данные'!$AF94,$AG$5+AH$6&lt;='Справочные данные'!$AG94),1,0))</f>
        <v>0</v>
      </c>
      <c r="AI94" s="4">
        <f>IF($AJ$5=0,0,IF(AND($AJ$5-AI$6&gt;='Справочные данные'!$AH94,$AJ$5-AI$6&lt;='Справочные данные'!$AI94),1,0))</f>
        <v>0</v>
      </c>
      <c r="AJ94" s="4">
        <f>IF($AJ$5=0,0,IF(AND($AJ$5&gt;='Справочные данные'!$AH94,$AJ$5&lt;='Справочные данные'!$AI94),1,0))</f>
        <v>0</v>
      </c>
      <c r="AK94" s="5">
        <f>IF($AJ$5=0,0,IF(AND($AJ$5+AK$6&gt;='Справочные данные'!$AH94,$AJ$5+AK$6&lt;='Справочные данные'!$AI94),1,0))</f>
        <v>0</v>
      </c>
      <c r="AL94">
        <f t="shared" si="2"/>
        <v>3</v>
      </c>
      <c r="AM94" t="str">
        <f t="shared" si="3"/>
        <v>-</v>
      </c>
      <c r="AN94" s="23" t="s">
        <v>115</v>
      </c>
    </row>
    <row r="95" spans="1:40" x14ac:dyDescent="0.25">
      <c r="A95" s="23" t="s">
        <v>116</v>
      </c>
      <c r="B95" s="17">
        <f>IF(AND($C$5-0.03&gt;='Справочные данные'!B95,$C$5-0.03&lt;='Справочные данные'!C95),1,0)</f>
        <v>0</v>
      </c>
      <c r="C95" s="3">
        <f>IF(AND($C$5&gt;='Справочные данные'!B95,'Справочные данные'!$B$2&lt;='Справочные данные'!C95),1,0)</f>
        <v>1</v>
      </c>
      <c r="D95" s="3">
        <f>IF(AND($C$5+0.02&gt;='Справочные данные'!B95,$C$5+0.02&lt;='Справочные данные'!C95),1,0)</f>
        <v>1</v>
      </c>
      <c r="E95" s="4">
        <f>IF($F$5=0,0,IF(AND($F$5-IF('Справочные данные'!D95&lt;=0.5,0.05,IF('Справочные данные'!D95&lt;=0.9,0.08,IF('Справочные данные'!D95&lt;=1.3,0.15,0.15)))&gt;='Справочные данные'!D95,$F$5-IF('Справочные данные'!E95&lt;=0.5,0.05,IF('Справочные данные'!E95&lt;=0.9,0.08,IF('Справочные данные'!E95&lt;=1.3,0.15,0.15)))&lt;='Справочные данные'!E95),1,0))</f>
        <v>1</v>
      </c>
      <c r="F95" s="4">
        <f>IF($F$5=0,0,IF(AND($F$5&gt;='Справочные данные'!$D95,$F$5&lt;='Справочные данные'!E95),1,0))</f>
        <v>0</v>
      </c>
      <c r="G95" s="5">
        <f>IF($F$5=0,0,IF(AND($F$5+IF('Справочные данные'!D95&lt;=0.5,0.1,IF('Справочные данные'!D95&lt;=0.9,0.15,IF('Справочные данные'!D95&lt;=1.3,0.2,0.25)))&gt;='Справочные данные'!D95,$F$5+IF('Справочные данные'!E95&lt;=0.5,0.1,IF('Справочные данные'!E95&lt;=0.9,0.15,IF('Справочные данные'!E95&lt;=1.3,0.2,0.25)))&lt;='Справочные данные'!E95),1,0))</f>
        <v>0</v>
      </c>
      <c r="H95" s="4">
        <f>IF($I$5=0,0,IF(AND($I$5-IF('Справочные данные'!F95&lt;=0.5,0.07,IF('Справочные данные'!F95&lt;=0.9,0.1,0.12))&gt;='Справочные данные'!$F95,$I$5-IF('Справочные данные'!G95&lt;=0.5,0.07,IF('Справочные данные'!G95&lt;=0.9,0.1,0.12))&lt;='Справочные данные'!$G95),1,0))</f>
        <v>0</v>
      </c>
      <c r="I95" s="4">
        <f>IF($I$5=0,0,IF(AND($I$5&gt;='Справочные данные'!$F95,$I$5&lt;='Справочные данные'!$G95),1,0))</f>
        <v>1</v>
      </c>
      <c r="J95" s="5">
        <f>IF($I$5=0,0,IF(AND($I$5+IF('Справочные данные'!F95&lt;=0.5,0.1,IF('Справочные данные'!F95&lt;=0.9,0.18,0.25))&gt;='Справочные данные'!F95,$I$5+IF('Справочные данные'!G95&lt;=0.5,0.1,IF('Справочные данные'!G95&lt;=0.9,0.18,0.25))&lt;='Справочные данные'!G95),1,0))</f>
        <v>1</v>
      </c>
      <c r="K95" s="4">
        <f>IF($L$5=0,0,IF(AND($L$5-IF('Справочные данные'!L95&lt;=1,0.07,IF('Справочные данные'!L95&lt;=2,0.1,0.15))&gt;='Справочные данные'!$L95,$L$5-IF('Справочные данные'!M95&lt;=1,0.07,IF('Справочные данные'!M95&lt;=2,0.1,0.15))&lt;='Справочные данные'!$M95),1,0))</f>
        <v>0</v>
      </c>
      <c r="L95" s="4">
        <f>IF($L$5=0,0,IF(AND($L$5&gt;='Справочные данные'!$L95,$L$5&lt;='Справочные данные'!$M95),1,0))</f>
        <v>0</v>
      </c>
      <c r="M95" s="5">
        <f>IF($L$5=0,0,IF(AND($L$5+IF('Справочные данные'!L95&lt;=1,0.1,IF('Справочные данные'!L95&lt;=2,0.15,0.2))&gt;='Справочные данные'!L95,$L$5+IF('Справочные данные'!M95&lt;=1,0.1,IF('Справочные данные'!M95&lt;=2,0.15,0.2))&lt;='Справочные данные'!M95),1,0))</f>
        <v>0</v>
      </c>
      <c r="N95" s="4">
        <f>IF($O$5=0,0,IF(AND($O$5-IF('Справочные данные'!N95&lt;=1,0.1,IF('Справочные данные'!N95&lt;=2,0.15,0.2))&gt;='Справочные данные'!$N95,$O$5-IF('Справочные данные'!O95&lt;=1,0.1,IF('Справочные данные'!O95&lt;=2,0.15,0.2))&lt;='Справочные данные'!$O95),1,0))</f>
        <v>0</v>
      </c>
      <c r="O95" s="4">
        <f>IF($O$5=0,0,IF(AND($O$5&gt;='Справочные данные'!$N95,$O$5&lt;='Справочные данные'!$O95),1,0))</f>
        <v>0</v>
      </c>
      <c r="P95" s="5">
        <f>IF($O$5=0,0,IF(AND($O$5+IF('Справочные данные'!N95&lt;=1,0.15,IF('Справочные данные'!N95&lt;=2,0.2,0.25))&gt;='Справочные данные'!$N95,$O$5+IF('Справочные данные'!O95&lt;=1,0.15,IF('Справочные данные'!O95&lt;=2,0.2,0.25))&lt;='Справочные данные'!$O95),1,0))</f>
        <v>0</v>
      </c>
      <c r="Q95" s="4">
        <f>IF($R$5=0,0,IF(AND($R$5-0.1&gt;='Справочные данные'!$P95,$R$5-0.1&lt;='Справочные данные'!$Q95),1,0))</f>
        <v>0</v>
      </c>
      <c r="R95" s="4">
        <f>IF($R$5=0,0,IF(AND($R$5&gt;='Справочные данные'!$P95,$R$5&lt;='Справочные данные'!$Q95),1,0))</f>
        <v>0</v>
      </c>
      <c r="S95" s="5">
        <f>IF($R$5=0,0,IF(AND($R$5+0.1&gt;='Справочные данные'!$P95,$R$5+0.1&lt;='Справочные данные'!$Q95),1,0))</f>
        <v>0</v>
      </c>
      <c r="T95" s="4">
        <f>IF($U$5=0,0,IF(AND($U$5-IF('Справочные данные'!R95&lt;=0.2,0.03,0.05)&gt;='Справочные данные'!$R95,$U$5-IF('Справочные данные'!S95&lt;=0.2,0.03,0.05)&lt;='Справочные данные'!$S95),1,0))</f>
        <v>0</v>
      </c>
      <c r="U95" s="4">
        <f>IF($U$5=0,0,IF(AND($U$5&gt;='Справочные данные'!$R95,$U$5&lt;='Справочные данные'!$S95),1,0))</f>
        <v>0</v>
      </c>
      <c r="V95" s="5">
        <f>IF($U$5=0,0,IF(AND($U$5+IF('Справочные данные'!R95&lt;=0.2,0.03,0.05)&gt;='Справочные данные'!$R95,$U$5+IF('Справочные данные'!S95&lt;=0.2,0.03,0.55)&lt;='Справочные данные'!$S95),1,0))</f>
        <v>0</v>
      </c>
      <c r="W95" s="4">
        <f>IF($X$5=0,0,IF(AND($X$5-0.01&gt;='Справочные данные'!$T95,$X$5-0.01&lt;='Справочные данные'!$U95),1,0))</f>
        <v>0</v>
      </c>
      <c r="X95" s="4">
        <f>IF($X$5=0,0,IF(AND($X$5&gt;='Справочные данные'!$T95,$X$5&lt;='Справочные данные'!$U95),1,0))</f>
        <v>0</v>
      </c>
      <c r="Y95" s="5">
        <f>IF($X$5=0,0,IF(AND($X$5+0.01&gt;='Справочные данные'!$T95,$X$5+0.01&lt;='Справочные данные'!$U95),1,0))</f>
        <v>0</v>
      </c>
      <c r="Z95" s="4">
        <f>IF($AA$5=0,0,IF(AND($AA$5-0.02&gt;='Справочные данные'!$V95,$AA$5-0.02&lt;='Справочные данные'!$W95),1,0))</f>
        <v>0</v>
      </c>
      <c r="AA95" s="4">
        <f>IF($AA$5=0,0,IF(AND($AA$5&gt;='Справочные данные'!$V95,$AA$5&lt;='Справочные данные'!$W95),1,0))</f>
        <v>0</v>
      </c>
      <c r="AB95" s="5">
        <f>IF($AA$5=0,0,IF(AND($AA$5+0.02&gt;='Справочные данные'!$V95,$AA$5+0.02&lt;='Справочные данные'!$W95),1,0))</f>
        <v>0</v>
      </c>
      <c r="AC95" s="4">
        <f>IF($AD$5=0,0,IF(AND($AD$5-AC$6&gt;='Справочные данные'!$X95,$AD$5-AC$6&lt;='Справочные данные'!$Y95),1,0))</f>
        <v>0</v>
      </c>
      <c r="AD95" s="4">
        <f>IF($AD$5=0,0,IF(AND($AD$5&gt;='Справочные данные'!$X95,$AD$5&lt;='Справочные данные'!$Y95),1,0))</f>
        <v>0</v>
      </c>
      <c r="AE95" s="5">
        <f>IF($AD$5=0,0,IF(AND($AD$5+AE$6&gt;='Справочные данные'!$X95,$AD$5+AE$6&lt;='Справочные данные'!$Y95),1,0))</f>
        <v>0</v>
      </c>
      <c r="AF95" s="4">
        <f>IF($AG$5=0,0,IF(AND($AG$5-AF$6&gt;='Справочные данные'!$AF95,$AG$5-AF$6&lt;='Справочные данные'!$AG95),1,0))</f>
        <v>0</v>
      </c>
      <c r="AG95" s="4">
        <f>IF($AG$5=0,0,IF(AND($AG$5&gt;='Справочные данные'!$AF95,$AG$5&lt;='Справочные данные'!$AG95),1,0))</f>
        <v>0</v>
      </c>
      <c r="AH95" s="5">
        <f>IF($AG$5=0,0,IF(AND($AG$5+AH$6&gt;='Справочные данные'!$AF95,$AG$5+AH$6&lt;='Справочные данные'!$AG95),1,0))</f>
        <v>0</v>
      </c>
      <c r="AI95" s="4">
        <f>IF($AJ$5=0,0,IF(AND($AJ$5-AI$6&gt;='Справочные данные'!$AH95,$AJ$5-AI$6&lt;='Справочные данные'!$AI95),1,0))</f>
        <v>0</v>
      </c>
      <c r="AJ95" s="4">
        <f>IF($AJ$5=0,0,IF(AND($AJ$5&gt;='Справочные данные'!$AH95,$AJ$5&lt;='Справочные данные'!$AI95),1,0))</f>
        <v>0</v>
      </c>
      <c r="AK95" s="5">
        <f>IF($AJ$5=0,0,IF(AND($AJ$5+AK$6&gt;='Справочные данные'!$AH95,$AJ$5+AK$6&lt;='Справочные данные'!$AI95),1,0))</f>
        <v>0</v>
      </c>
      <c r="AL95">
        <f t="shared" si="2"/>
        <v>5</v>
      </c>
      <c r="AM95" t="str">
        <f t="shared" si="3"/>
        <v>-</v>
      </c>
      <c r="AN95" s="23" t="s">
        <v>116</v>
      </c>
    </row>
    <row r="96" spans="1:40" x14ac:dyDescent="0.25">
      <c r="A96" s="23" t="s">
        <v>117</v>
      </c>
      <c r="B96" s="17">
        <f>IF(AND($C$5-0.03&gt;='Справочные данные'!B96,$C$5-0.03&lt;='Справочные данные'!C96),1,0)</f>
        <v>0</v>
      </c>
      <c r="C96" s="3">
        <f>IF(AND($C$5&gt;='Справочные данные'!B96,'Справочные данные'!$B$2&lt;='Справочные данные'!C96),1,0)</f>
        <v>0</v>
      </c>
      <c r="D96" s="3">
        <f>IF(AND($C$5+0.02&gt;='Справочные данные'!B96,$C$5+0.02&lt;='Справочные данные'!C96),1,0)</f>
        <v>0</v>
      </c>
      <c r="E96" s="4">
        <f>IF($F$5=0,0,IF(AND($F$5-IF('Справочные данные'!D96&lt;=0.5,0.05,IF('Справочные данные'!D96&lt;=0.9,0.08,IF('Справочные данные'!D96&lt;=1.3,0.15,0.15)))&gt;='Справочные данные'!D96,$F$5-IF('Справочные данные'!E96&lt;=0.5,0.05,IF('Справочные данные'!E96&lt;=0.9,0.08,IF('Справочные данные'!E96&lt;=1.3,0.15,0.15)))&lt;='Справочные данные'!E96),1,0))</f>
        <v>0</v>
      </c>
      <c r="F96" s="4">
        <f>IF($F$5=0,0,IF(AND($F$5&gt;='Справочные данные'!$D96,$F$5&lt;='Справочные данные'!E96),1,0))</f>
        <v>0</v>
      </c>
      <c r="G96" s="5">
        <f>IF($F$5=0,0,IF(AND($F$5+IF('Справочные данные'!D96&lt;=0.5,0.1,IF('Справочные данные'!D96&lt;=0.9,0.15,IF('Справочные данные'!D96&lt;=1.3,0.2,0.25)))&gt;='Справочные данные'!D96,$F$5+IF('Справочные данные'!E96&lt;=0.5,0.1,IF('Справочные данные'!E96&lt;=0.9,0.15,IF('Справочные данные'!E96&lt;=1.3,0.2,0.25)))&lt;='Справочные данные'!E96),1,0))</f>
        <v>0</v>
      </c>
      <c r="H96" s="4">
        <f>IF($I$5=0,0,IF(AND($I$5-IF('Справочные данные'!F96&lt;=0.5,0.07,IF('Справочные данные'!F96&lt;=0.9,0.1,0.12))&gt;='Справочные данные'!$F96,$I$5-IF('Справочные данные'!G96&lt;=0.5,0.07,IF('Справочные данные'!G96&lt;=0.9,0.1,0.12))&lt;='Справочные данные'!$G96),1,0))</f>
        <v>0</v>
      </c>
      <c r="I96" s="4">
        <f>IF($I$5=0,0,IF(AND($I$5&gt;='Справочные данные'!$F96,$I$5&lt;='Справочные данные'!$G96),1,0))</f>
        <v>0</v>
      </c>
      <c r="J96" s="5">
        <f>IF($I$5=0,0,IF(AND($I$5+IF('Справочные данные'!F96&lt;=0.5,0.1,IF('Справочные данные'!F96&lt;=0.9,0.18,0.25))&gt;='Справочные данные'!F96,$I$5+IF('Справочные данные'!G96&lt;=0.5,0.1,IF('Справочные данные'!G96&lt;=0.9,0.18,0.25))&lt;='Справочные данные'!G96),1,0))</f>
        <v>0</v>
      </c>
      <c r="K96" s="4">
        <f>IF($L$5=0,0,IF(AND($L$5-IF('Справочные данные'!L96&lt;=1,0.07,IF('Справочные данные'!L96&lt;=2,0.1,0.15))&gt;='Справочные данные'!$L96,$L$5-IF('Справочные данные'!M96&lt;=1,0.07,IF('Справочные данные'!M96&lt;=2,0.1,0.15))&lt;='Справочные данные'!$M96),1,0))</f>
        <v>0</v>
      </c>
      <c r="L96" s="4">
        <f>IF($L$5=0,0,IF(AND($L$5&gt;='Справочные данные'!$L96,$L$5&lt;='Справочные данные'!$M96),1,0))</f>
        <v>0</v>
      </c>
      <c r="M96" s="5">
        <f>IF($L$5=0,0,IF(AND($L$5+IF('Справочные данные'!L96&lt;=1,0.1,IF('Справочные данные'!L96&lt;=2,0.15,0.2))&gt;='Справочные данные'!L96,$L$5+IF('Справочные данные'!M96&lt;=1,0.1,IF('Справочные данные'!M96&lt;=2,0.15,0.2))&lt;='Справочные данные'!M96),1,0))</f>
        <v>0</v>
      </c>
      <c r="N96" s="4">
        <f>IF($O$5=0,0,IF(AND($O$5-IF('Справочные данные'!N96&lt;=1,0.1,IF('Справочные данные'!N96&lt;=2,0.15,0.2))&gt;='Справочные данные'!$N96,$O$5-IF('Справочные данные'!O96&lt;=1,0.1,IF('Справочные данные'!O96&lt;=2,0.15,0.2))&lt;='Справочные данные'!$O96),1,0))</f>
        <v>0</v>
      </c>
      <c r="O96" s="4">
        <f>IF($O$5=0,0,IF(AND($O$5&gt;='Справочные данные'!$N96,$O$5&lt;='Справочные данные'!$O96),1,0))</f>
        <v>0</v>
      </c>
      <c r="P96" s="5">
        <f>IF($O$5=0,0,IF(AND($O$5+IF('Справочные данные'!N96&lt;=1,0.15,IF('Справочные данные'!N96&lt;=2,0.2,0.25))&gt;='Справочные данные'!$N96,$O$5+IF('Справочные данные'!O96&lt;=1,0.15,IF('Справочные данные'!O96&lt;=2,0.2,0.25))&lt;='Справочные данные'!$O96),1,0))</f>
        <v>0</v>
      </c>
      <c r="Q96" s="4">
        <f>IF($R$5=0,0,IF(AND($R$5-0.1&gt;='Справочные данные'!$P96,$R$5-0.1&lt;='Справочные данные'!$Q96),1,0))</f>
        <v>0</v>
      </c>
      <c r="R96" s="4">
        <f>IF($R$5=0,0,IF(AND($R$5&gt;='Справочные данные'!$P96,$R$5&lt;='Справочные данные'!$Q96),1,0))</f>
        <v>0</v>
      </c>
      <c r="S96" s="5">
        <f>IF($R$5=0,0,IF(AND($R$5+0.1&gt;='Справочные данные'!$P96,$R$5+0.1&lt;='Справочные данные'!$Q96),1,0))</f>
        <v>0</v>
      </c>
      <c r="T96" s="4">
        <f>IF($U$5=0,0,IF(AND($U$5-IF('Справочные данные'!R96&lt;=0.2,0.03,0.05)&gt;='Справочные данные'!$R96,$U$5-IF('Справочные данные'!S96&lt;=0.2,0.03,0.05)&lt;='Справочные данные'!$S96),1,0))</f>
        <v>0</v>
      </c>
      <c r="U96" s="4">
        <f>IF($U$5=0,0,IF(AND($U$5&gt;='Справочные данные'!$R96,$U$5&lt;='Справочные данные'!$S96),1,0))</f>
        <v>0</v>
      </c>
      <c r="V96" s="5">
        <f>IF($U$5=0,0,IF(AND($U$5+IF('Справочные данные'!R96&lt;=0.2,0.03,0.05)&gt;='Справочные данные'!$R96,$U$5+IF('Справочные данные'!S96&lt;=0.2,0.03,0.55)&lt;='Справочные данные'!$S96),1,0))</f>
        <v>0</v>
      </c>
      <c r="W96" s="4">
        <f>IF($X$5=0,0,IF(AND($X$5-0.01&gt;='Справочные данные'!$T96,$X$5-0.01&lt;='Справочные данные'!$U96),1,0))</f>
        <v>0</v>
      </c>
      <c r="X96" s="4">
        <f>IF($X$5=0,0,IF(AND($X$5&gt;='Справочные данные'!$T96,$X$5&lt;='Справочные данные'!$U96),1,0))</f>
        <v>0</v>
      </c>
      <c r="Y96" s="5">
        <f>IF($X$5=0,0,IF(AND($X$5+0.01&gt;='Справочные данные'!$T96,$X$5+0.01&lt;='Справочные данные'!$U96),1,0))</f>
        <v>0</v>
      </c>
      <c r="Z96" s="4">
        <f>IF($AA$5=0,0,IF(AND($AA$5-0.02&gt;='Справочные данные'!$V96,$AA$5-0.02&lt;='Справочные данные'!$W96),1,0))</f>
        <v>0</v>
      </c>
      <c r="AA96" s="4">
        <f>IF($AA$5=0,0,IF(AND($AA$5&gt;='Справочные данные'!$V96,$AA$5&lt;='Справочные данные'!$W96),1,0))</f>
        <v>0</v>
      </c>
      <c r="AB96" s="5">
        <f>IF($AA$5=0,0,IF(AND($AA$5+0.02&gt;='Справочные данные'!$V96,$AA$5+0.02&lt;='Справочные данные'!$W96),1,0))</f>
        <v>0</v>
      </c>
      <c r="AC96" s="4">
        <f>IF($AD$5=0,0,IF(AND($AD$5-AC$6&gt;='Справочные данные'!$X96,$AD$5-AC$6&lt;='Справочные данные'!$Y96),1,0))</f>
        <v>0</v>
      </c>
      <c r="AD96" s="4">
        <f>IF($AD$5=0,0,IF(AND($AD$5&gt;='Справочные данные'!$X96,$AD$5&lt;='Справочные данные'!$Y96),1,0))</f>
        <v>0</v>
      </c>
      <c r="AE96" s="5">
        <f>IF($AD$5=0,0,IF(AND($AD$5+AE$6&gt;='Справочные данные'!$X96,$AD$5+AE$6&lt;='Справочные данные'!$Y96),1,0))</f>
        <v>0</v>
      </c>
      <c r="AF96" s="4">
        <f>IF($AG$5=0,0,IF(AND($AG$5-AF$6&gt;='Справочные данные'!$AF96,$AG$5-AF$6&lt;='Справочные данные'!$AG96),1,0))</f>
        <v>0</v>
      </c>
      <c r="AG96" s="4">
        <f>IF($AG$5=0,0,IF(AND($AG$5&gt;='Справочные данные'!$AF96,$AG$5&lt;='Справочные данные'!$AG96),1,0))</f>
        <v>0</v>
      </c>
      <c r="AH96" s="5">
        <f>IF($AG$5=0,0,IF(AND($AG$5+AH$6&gt;='Справочные данные'!$AF96,$AG$5+AH$6&lt;='Справочные данные'!$AG96),1,0))</f>
        <v>0</v>
      </c>
      <c r="AI96" s="4">
        <f>IF($AJ$5=0,0,IF(AND($AJ$5-AI$6&gt;='Справочные данные'!$AH96,$AJ$5-AI$6&lt;='Справочные данные'!$AI96),1,0))</f>
        <v>0</v>
      </c>
      <c r="AJ96" s="4">
        <f>IF($AJ$5=0,0,IF(AND($AJ$5&gt;='Справочные данные'!$AH96,$AJ$5&lt;='Справочные данные'!$AI96),1,0))</f>
        <v>0</v>
      </c>
      <c r="AK96" s="5">
        <f>IF($AJ$5=0,0,IF(AND($AJ$5+AK$6&gt;='Справочные данные'!$AH96,$AJ$5+AK$6&lt;='Справочные данные'!$AI96),1,0))</f>
        <v>0</v>
      </c>
      <c r="AL96">
        <f t="shared" si="2"/>
        <v>0</v>
      </c>
      <c r="AM96" t="str">
        <f t="shared" si="3"/>
        <v>-</v>
      </c>
      <c r="AN96" s="23" t="s">
        <v>117</v>
      </c>
    </row>
    <row r="97" spans="1:40" x14ac:dyDescent="0.25">
      <c r="A97" s="23" t="s">
        <v>118</v>
      </c>
      <c r="B97" s="17">
        <f>IF(AND($C$5-0.03&gt;='Справочные данные'!B97,$C$5-0.03&lt;='Справочные данные'!C97),1,0)</f>
        <v>0</v>
      </c>
      <c r="C97" s="3">
        <f>IF(AND($C$5&gt;='Справочные данные'!B97,'Справочные данные'!$B$2&lt;='Справочные данные'!C97),1,0)</f>
        <v>1</v>
      </c>
      <c r="D97" s="3">
        <f>IF(AND($C$5+0.02&gt;='Справочные данные'!B97,$C$5+0.02&lt;='Справочные данные'!C97),1,0)</f>
        <v>1</v>
      </c>
      <c r="E97" s="4">
        <f>IF($F$5=0,0,IF(AND($F$5-IF('Справочные данные'!D97&lt;=0.5,0.05,IF('Справочные данные'!D97&lt;=0.9,0.08,IF('Справочные данные'!D97&lt;=1.3,0.15,0.15)))&gt;='Справочные данные'!D97,$F$5-IF('Справочные данные'!E97&lt;=0.5,0.05,IF('Справочные данные'!E97&lt;=0.9,0.08,IF('Справочные данные'!E97&lt;=1.3,0.15,0.15)))&lt;='Справочные данные'!E97),1,0))</f>
        <v>0</v>
      </c>
      <c r="F97" s="4">
        <f>IF($F$5=0,0,IF(AND($F$5&gt;='Справочные данные'!$D97,$F$5&lt;='Справочные данные'!E97),1,0))</f>
        <v>0</v>
      </c>
      <c r="G97" s="5">
        <f>IF($F$5=0,0,IF(AND($F$5+IF('Справочные данные'!D97&lt;=0.5,0.1,IF('Справочные данные'!D97&lt;=0.9,0.15,IF('Справочные данные'!D97&lt;=1.3,0.2,0.25)))&gt;='Справочные данные'!D97,$F$5+IF('Справочные данные'!E97&lt;=0.5,0.1,IF('Справочные данные'!E97&lt;=0.9,0.15,IF('Справочные данные'!E97&lt;=1.3,0.2,0.25)))&lt;='Справочные данные'!E97),1,0))</f>
        <v>0</v>
      </c>
      <c r="H97" s="4">
        <f>IF($I$5=0,0,IF(AND($I$5-IF('Справочные данные'!F97&lt;=0.5,0.07,IF('Справочные данные'!F97&lt;=0.9,0.1,0.12))&gt;='Справочные данные'!$F97,$I$5-IF('Справочные данные'!G97&lt;=0.5,0.07,IF('Справочные данные'!G97&lt;=0.9,0.1,0.12))&lt;='Справочные данные'!$G97),1,0))</f>
        <v>0</v>
      </c>
      <c r="I97" s="4">
        <f>IF($I$5=0,0,IF(AND($I$5&gt;='Справочные данные'!$F97,$I$5&lt;='Справочные данные'!$G97),1,0))</f>
        <v>0</v>
      </c>
      <c r="J97" s="5">
        <f>IF($I$5=0,0,IF(AND($I$5+IF('Справочные данные'!F97&lt;=0.5,0.1,IF('Справочные данные'!F97&lt;=0.9,0.18,0.25))&gt;='Справочные данные'!F97,$I$5+IF('Справочные данные'!G97&lt;=0.5,0.1,IF('Справочные данные'!G97&lt;=0.9,0.18,0.25))&lt;='Справочные данные'!G97),1,0))</f>
        <v>0</v>
      </c>
      <c r="K97" s="4">
        <f>IF($L$5=0,0,IF(AND($L$5-IF('Справочные данные'!L97&lt;=1,0.07,IF('Справочные данные'!L97&lt;=2,0.1,0.15))&gt;='Справочные данные'!$L97,$L$5-IF('Справочные данные'!M97&lt;=1,0.07,IF('Справочные данные'!M97&lt;=2,0.1,0.15))&lt;='Справочные данные'!$M97),1,0))</f>
        <v>0</v>
      </c>
      <c r="L97" s="4">
        <f>IF($L$5=0,0,IF(AND($L$5&gt;='Справочные данные'!$L97,$L$5&lt;='Справочные данные'!$M97),1,0))</f>
        <v>0</v>
      </c>
      <c r="M97" s="5">
        <f>IF($L$5=0,0,IF(AND($L$5+IF('Справочные данные'!L97&lt;=1,0.1,IF('Справочные данные'!L97&lt;=2,0.15,0.2))&gt;='Справочные данные'!L97,$L$5+IF('Справочные данные'!M97&lt;=1,0.1,IF('Справочные данные'!M97&lt;=2,0.15,0.2))&lt;='Справочные данные'!M97),1,0))</f>
        <v>0</v>
      </c>
      <c r="N97" s="4">
        <f>IF($O$5=0,0,IF(AND($O$5-IF('Справочные данные'!N97&lt;=1,0.1,IF('Справочные данные'!N97&lt;=2,0.15,0.2))&gt;='Справочные данные'!$N97,$O$5-IF('Справочные данные'!O97&lt;=1,0.1,IF('Справочные данные'!O97&lt;=2,0.15,0.2))&lt;='Справочные данные'!$O97),1,0))</f>
        <v>0</v>
      </c>
      <c r="O97" s="4">
        <f>IF($O$5=0,0,IF(AND($O$5&gt;='Справочные данные'!$N97,$O$5&lt;='Справочные данные'!$O97),1,0))</f>
        <v>0</v>
      </c>
      <c r="P97" s="5">
        <f>IF($O$5=0,0,IF(AND($O$5+IF('Справочные данные'!N97&lt;=1,0.15,IF('Справочные данные'!N97&lt;=2,0.2,0.25))&gt;='Справочные данные'!$N97,$O$5+IF('Справочные данные'!O97&lt;=1,0.15,IF('Справочные данные'!O97&lt;=2,0.2,0.25))&lt;='Справочные данные'!$O97),1,0))</f>
        <v>0</v>
      </c>
      <c r="Q97" s="4">
        <f>IF($R$5=0,0,IF(AND($R$5-0.1&gt;='Справочные данные'!$P97,$R$5-0.1&lt;='Справочные данные'!$Q97),1,0))</f>
        <v>0</v>
      </c>
      <c r="R97" s="4">
        <f>IF($R$5=0,0,IF(AND($R$5&gt;='Справочные данные'!$P97,$R$5&lt;='Справочные данные'!$Q97),1,0))</f>
        <v>0</v>
      </c>
      <c r="S97" s="5">
        <f>IF($R$5=0,0,IF(AND($R$5+0.1&gt;='Справочные данные'!$P97,$R$5+0.1&lt;='Справочные данные'!$Q97),1,0))</f>
        <v>0</v>
      </c>
      <c r="T97" s="4">
        <f>IF($U$5=0,0,IF(AND($U$5-IF('Справочные данные'!R97&lt;=0.2,0.03,0.05)&gt;='Справочные данные'!$R97,$U$5-IF('Справочные данные'!S97&lt;=0.2,0.03,0.05)&lt;='Справочные данные'!$S97),1,0))</f>
        <v>0</v>
      </c>
      <c r="U97" s="4">
        <f>IF($U$5=0,0,IF(AND($U$5&gt;='Справочные данные'!$R97,$U$5&lt;='Справочные данные'!$S97),1,0))</f>
        <v>0</v>
      </c>
      <c r="V97" s="5">
        <f>IF($U$5=0,0,IF(AND($U$5+IF('Справочные данные'!R97&lt;=0.2,0.03,0.05)&gt;='Справочные данные'!$R97,$U$5+IF('Справочные данные'!S97&lt;=0.2,0.03,0.55)&lt;='Справочные данные'!$S97),1,0))</f>
        <v>0</v>
      </c>
      <c r="W97" s="4">
        <f>IF($X$5=0,0,IF(AND($X$5-0.01&gt;='Справочные данные'!$T97,$X$5-0.01&lt;='Справочные данные'!$U97),1,0))</f>
        <v>0</v>
      </c>
      <c r="X97" s="4">
        <f>IF($X$5=0,0,IF(AND($X$5&gt;='Справочные данные'!$T97,$X$5&lt;='Справочные данные'!$U97),1,0))</f>
        <v>0</v>
      </c>
      <c r="Y97" s="5">
        <f>IF($X$5=0,0,IF(AND($X$5+0.01&gt;='Справочные данные'!$T97,$X$5+0.01&lt;='Справочные данные'!$U97),1,0))</f>
        <v>0</v>
      </c>
      <c r="Z97" s="4">
        <f>IF($AA$5=0,0,IF(AND($AA$5-0.02&gt;='Справочные данные'!$V97,$AA$5-0.02&lt;='Справочные данные'!$W97),1,0))</f>
        <v>0</v>
      </c>
      <c r="AA97" s="4">
        <f>IF($AA$5=0,0,IF(AND($AA$5&gt;='Справочные данные'!$V97,$AA$5&lt;='Справочные данные'!$W97),1,0))</f>
        <v>0</v>
      </c>
      <c r="AB97" s="5">
        <f>IF($AA$5=0,0,IF(AND($AA$5+0.02&gt;='Справочные данные'!$V97,$AA$5+0.02&lt;='Справочные данные'!$W97),1,0))</f>
        <v>0</v>
      </c>
      <c r="AC97" s="4">
        <f>IF($AD$5=0,0,IF(AND($AD$5-AC$6&gt;='Справочные данные'!$X97,$AD$5-AC$6&lt;='Справочные данные'!$Y97),1,0))</f>
        <v>0</v>
      </c>
      <c r="AD97" s="4">
        <f>IF($AD$5=0,0,IF(AND($AD$5&gt;='Справочные данные'!$X97,$AD$5&lt;='Справочные данные'!$Y97),1,0))</f>
        <v>0</v>
      </c>
      <c r="AE97" s="5">
        <f>IF($AD$5=0,0,IF(AND($AD$5+AE$6&gt;='Справочные данные'!$X97,$AD$5+AE$6&lt;='Справочные данные'!$Y97),1,0))</f>
        <v>0</v>
      </c>
      <c r="AF97" s="4">
        <f>IF($AG$5=0,0,IF(AND($AG$5-AF$6&gt;='Справочные данные'!$AF97,$AG$5-AF$6&lt;='Справочные данные'!$AG97),1,0))</f>
        <v>0</v>
      </c>
      <c r="AG97" s="4">
        <f>IF($AG$5=0,0,IF(AND($AG$5&gt;='Справочные данные'!$AF97,$AG$5&lt;='Справочные данные'!$AG97),1,0))</f>
        <v>0</v>
      </c>
      <c r="AH97" s="5">
        <f>IF($AG$5=0,0,IF(AND($AG$5+AH$6&gt;='Справочные данные'!$AF97,$AG$5+AH$6&lt;='Справочные данные'!$AG97),1,0))</f>
        <v>0</v>
      </c>
      <c r="AI97" s="4">
        <f>IF($AJ$5=0,0,IF(AND($AJ$5-AI$6&gt;='Справочные данные'!$AH97,$AJ$5-AI$6&lt;='Справочные данные'!$AI97),1,0))</f>
        <v>0</v>
      </c>
      <c r="AJ97" s="4">
        <f>IF($AJ$5=0,0,IF(AND($AJ$5&gt;='Справочные данные'!$AH97,$AJ$5&lt;='Справочные данные'!$AI97),1,0))</f>
        <v>0</v>
      </c>
      <c r="AK97" s="5">
        <f>IF($AJ$5=0,0,IF(AND($AJ$5+AK$6&gt;='Справочные данные'!$AH97,$AJ$5+AK$6&lt;='Справочные данные'!$AI97),1,0))</f>
        <v>0</v>
      </c>
      <c r="AL97">
        <f t="shared" si="2"/>
        <v>2</v>
      </c>
      <c r="AM97" t="str">
        <f t="shared" si="3"/>
        <v>-</v>
      </c>
      <c r="AN97" s="23" t="s">
        <v>118</v>
      </c>
    </row>
    <row r="98" spans="1:40" x14ac:dyDescent="0.25">
      <c r="A98" s="23" t="s">
        <v>119</v>
      </c>
      <c r="B98" s="17">
        <f>IF(AND($C$5-0.03&gt;='Справочные данные'!B98,$C$5-0.03&lt;='Справочные данные'!C98),1,0)</f>
        <v>0</v>
      </c>
      <c r="C98" s="3">
        <f>IF(AND($C$5&gt;='Справочные данные'!B98,'Справочные данные'!$B$2&lt;='Справочные данные'!C98),1,0)</f>
        <v>0</v>
      </c>
      <c r="D98" s="3">
        <f>IF(AND($C$5+0.02&gt;='Справочные данные'!B98,$C$5+0.02&lt;='Справочные данные'!C98),1,0)</f>
        <v>0</v>
      </c>
      <c r="E98" s="4">
        <f>IF($F$5=0,0,IF(AND($F$5-IF('Справочные данные'!D98&lt;=0.5,0.05,IF('Справочные данные'!D98&lt;=0.9,0.08,IF('Справочные данные'!D98&lt;=1.3,0.15,0.15)))&gt;='Справочные данные'!D98,$F$5-IF('Справочные данные'!E98&lt;=0.5,0.05,IF('Справочные данные'!E98&lt;=0.9,0.08,IF('Справочные данные'!E98&lt;=1.3,0.15,0.15)))&lt;='Справочные данные'!E98),1,0))</f>
        <v>0</v>
      </c>
      <c r="F98" s="4">
        <f>IF($F$5=0,0,IF(AND($F$5&gt;='Справочные данные'!$D98,$F$5&lt;='Справочные данные'!E98),1,0))</f>
        <v>0</v>
      </c>
      <c r="G98" s="5">
        <f>IF($F$5=0,0,IF(AND($F$5+IF('Справочные данные'!D98&lt;=0.5,0.1,IF('Справочные данные'!D98&lt;=0.9,0.15,IF('Справочные данные'!D98&lt;=1.3,0.2,0.25)))&gt;='Справочные данные'!D98,$F$5+IF('Справочные данные'!E98&lt;=0.5,0.1,IF('Справочные данные'!E98&lt;=0.9,0.15,IF('Справочные данные'!E98&lt;=1.3,0.2,0.25)))&lt;='Справочные данные'!E98),1,0))</f>
        <v>0</v>
      </c>
      <c r="H98" s="4">
        <f>IF($I$5=0,0,IF(AND($I$5-IF('Справочные данные'!F98&lt;=0.5,0.07,IF('Справочные данные'!F98&lt;=0.9,0.1,0.12))&gt;='Справочные данные'!$F98,$I$5-IF('Справочные данные'!G98&lt;=0.5,0.07,IF('Справочные данные'!G98&lt;=0.9,0.1,0.12))&lt;='Справочные данные'!$G98),1,0))</f>
        <v>0</v>
      </c>
      <c r="I98" s="4">
        <f>IF($I$5=0,0,IF(AND($I$5&gt;='Справочные данные'!$F98,$I$5&lt;='Справочные данные'!$G98),1,0))</f>
        <v>0</v>
      </c>
      <c r="J98" s="5">
        <f>IF($I$5=0,0,IF(AND($I$5+IF('Справочные данные'!F98&lt;=0.5,0.1,IF('Справочные данные'!F98&lt;=0.9,0.18,0.25))&gt;='Справочные данные'!F98,$I$5+IF('Справочные данные'!G98&lt;=0.5,0.1,IF('Справочные данные'!G98&lt;=0.9,0.18,0.25))&lt;='Справочные данные'!G98),1,0))</f>
        <v>0</v>
      </c>
      <c r="K98" s="4">
        <f>IF($L$5=0,0,IF(AND($L$5-IF('Справочные данные'!L98&lt;=1,0.07,IF('Справочные данные'!L98&lt;=2,0.1,0.15))&gt;='Справочные данные'!$L98,$L$5-IF('Справочные данные'!M98&lt;=1,0.07,IF('Справочные данные'!M98&lt;=2,0.1,0.15))&lt;='Справочные данные'!$M98),1,0))</f>
        <v>0</v>
      </c>
      <c r="L98" s="4">
        <f>IF($L$5=0,0,IF(AND($L$5&gt;='Справочные данные'!$L98,$L$5&lt;='Справочные данные'!$M98),1,0))</f>
        <v>0</v>
      </c>
      <c r="M98" s="5">
        <f>IF($L$5=0,0,IF(AND($L$5+IF('Справочные данные'!L98&lt;=1,0.1,IF('Справочные данные'!L98&lt;=2,0.15,0.2))&gt;='Справочные данные'!L98,$L$5+IF('Справочные данные'!M98&lt;=1,0.1,IF('Справочные данные'!M98&lt;=2,0.15,0.2))&lt;='Справочные данные'!M98),1,0))</f>
        <v>0</v>
      </c>
      <c r="N98" s="4">
        <f>IF($O$5=0,0,IF(AND($O$5-IF('Справочные данные'!N98&lt;=1,0.1,IF('Справочные данные'!N98&lt;=2,0.15,0.2))&gt;='Справочные данные'!$N98,$O$5-IF('Справочные данные'!O98&lt;=1,0.1,IF('Справочные данные'!O98&lt;=2,0.15,0.2))&lt;='Справочные данные'!$O98),1,0))</f>
        <v>0</v>
      </c>
      <c r="O98" s="4">
        <f>IF($O$5=0,0,IF(AND($O$5&gt;='Справочные данные'!$N98,$O$5&lt;='Справочные данные'!$O98),1,0))</f>
        <v>0</v>
      </c>
      <c r="P98" s="5">
        <f>IF($O$5=0,0,IF(AND($O$5+IF('Справочные данные'!N98&lt;=1,0.15,IF('Справочные данные'!N98&lt;=2,0.2,0.25))&gt;='Справочные данные'!$N98,$O$5+IF('Справочные данные'!O98&lt;=1,0.15,IF('Справочные данные'!O98&lt;=2,0.2,0.25))&lt;='Справочные данные'!$O98),1,0))</f>
        <v>0</v>
      </c>
      <c r="Q98" s="4">
        <f>IF($R$5=0,0,IF(AND($R$5-0.1&gt;='Справочные данные'!$P98,$R$5-0.1&lt;='Справочные данные'!$Q98),1,0))</f>
        <v>0</v>
      </c>
      <c r="R98" s="4">
        <f>IF($R$5=0,0,IF(AND($R$5&gt;='Справочные данные'!$P98,$R$5&lt;='Справочные данные'!$Q98),1,0))</f>
        <v>0</v>
      </c>
      <c r="S98" s="5">
        <f>IF($R$5=0,0,IF(AND($R$5+0.1&gt;='Справочные данные'!$P98,$R$5+0.1&lt;='Справочные данные'!$Q98),1,0))</f>
        <v>0</v>
      </c>
      <c r="T98" s="4">
        <f>IF($U$5=0,0,IF(AND($U$5-IF('Справочные данные'!R98&lt;=0.2,0.03,0.05)&gt;='Справочные данные'!$R98,$U$5-IF('Справочные данные'!S98&lt;=0.2,0.03,0.05)&lt;='Справочные данные'!$S98),1,0))</f>
        <v>0</v>
      </c>
      <c r="U98" s="4">
        <f>IF($U$5=0,0,IF(AND($U$5&gt;='Справочные данные'!$R98,$U$5&lt;='Справочные данные'!$S98),1,0))</f>
        <v>0</v>
      </c>
      <c r="V98" s="5">
        <f>IF($U$5=0,0,IF(AND($U$5+IF('Справочные данные'!R98&lt;=0.2,0.03,0.05)&gt;='Справочные данные'!$R98,$U$5+IF('Справочные данные'!S98&lt;=0.2,0.03,0.55)&lt;='Справочные данные'!$S98),1,0))</f>
        <v>0</v>
      </c>
      <c r="W98" s="4">
        <f>IF($X$5=0,0,IF(AND($X$5-0.01&gt;='Справочные данные'!$T98,$X$5-0.01&lt;='Справочные данные'!$U98),1,0))</f>
        <v>0</v>
      </c>
      <c r="X98" s="4">
        <f>IF($X$5=0,0,IF(AND($X$5&gt;='Справочные данные'!$T98,$X$5&lt;='Справочные данные'!$U98),1,0))</f>
        <v>0</v>
      </c>
      <c r="Y98" s="5">
        <f>IF($X$5=0,0,IF(AND($X$5+0.01&gt;='Справочные данные'!$T98,$X$5+0.01&lt;='Справочные данные'!$U98),1,0))</f>
        <v>0</v>
      </c>
      <c r="Z98" s="4">
        <f>IF($AA$5=0,0,IF(AND($AA$5-0.02&gt;='Справочные данные'!$V98,$AA$5-0.02&lt;='Справочные данные'!$W98),1,0))</f>
        <v>0</v>
      </c>
      <c r="AA98" s="4">
        <f>IF($AA$5=0,0,IF(AND($AA$5&gt;='Справочные данные'!$V98,$AA$5&lt;='Справочные данные'!$W98),1,0))</f>
        <v>0</v>
      </c>
      <c r="AB98" s="5">
        <f>IF($AA$5=0,0,IF(AND($AA$5+0.02&gt;='Справочные данные'!$V98,$AA$5+0.02&lt;='Справочные данные'!$W98),1,0))</f>
        <v>0</v>
      </c>
      <c r="AC98" s="4">
        <f>IF($AD$5=0,0,IF(AND($AD$5-AC$6&gt;='Справочные данные'!$X98,$AD$5-AC$6&lt;='Справочные данные'!$Y98),1,0))</f>
        <v>0</v>
      </c>
      <c r="AD98" s="4">
        <f>IF($AD$5=0,0,IF(AND($AD$5&gt;='Справочные данные'!$X98,$AD$5&lt;='Справочные данные'!$Y98),1,0))</f>
        <v>0</v>
      </c>
      <c r="AE98" s="5">
        <f>IF($AD$5=0,0,IF(AND($AD$5+AE$6&gt;='Справочные данные'!$X98,$AD$5+AE$6&lt;='Справочные данные'!$Y98),1,0))</f>
        <v>0</v>
      </c>
      <c r="AF98" s="4">
        <f>IF($AG$5=0,0,IF(AND($AG$5-AF$6&gt;='Справочные данные'!$AF98,$AG$5-AF$6&lt;='Справочные данные'!$AG98),1,0))</f>
        <v>0</v>
      </c>
      <c r="AG98" s="4">
        <f>IF($AG$5=0,0,IF(AND($AG$5&gt;='Справочные данные'!$AF98,$AG$5&lt;='Справочные данные'!$AG98),1,0))</f>
        <v>0</v>
      </c>
      <c r="AH98" s="5">
        <f>IF($AG$5=0,0,IF(AND($AG$5+AH$6&gt;='Справочные данные'!$AF98,$AG$5+AH$6&lt;='Справочные данные'!$AG98),1,0))</f>
        <v>0</v>
      </c>
      <c r="AI98" s="4">
        <f>IF($AJ$5=0,0,IF(AND($AJ$5-AI$6&gt;='Справочные данные'!$AH98,$AJ$5-AI$6&lt;='Справочные данные'!$AI98),1,0))</f>
        <v>0</v>
      </c>
      <c r="AJ98" s="4">
        <f>IF($AJ$5=0,0,IF(AND($AJ$5&gt;='Справочные данные'!$AH98,$AJ$5&lt;='Справочные данные'!$AI98),1,0))</f>
        <v>0</v>
      </c>
      <c r="AK98" s="5">
        <f>IF($AJ$5=0,0,IF(AND($AJ$5+AK$6&gt;='Справочные данные'!$AH98,$AJ$5+AK$6&lt;='Справочные данные'!$AI98),1,0))</f>
        <v>0</v>
      </c>
      <c r="AL98">
        <f t="shared" si="2"/>
        <v>0</v>
      </c>
      <c r="AM98" t="str">
        <f t="shared" si="3"/>
        <v>-</v>
      </c>
      <c r="AN98" s="23" t="s">
        <v>119</v>
      </c>
    </row>
    <row r="99" spans="1:40" x14ac:dyDescent="0.25">
      <c r="A99" s="23" t="s">
        <v>120</v>
      </c>
      <c r="B99" s="17">
        <f>IF(AND($C$5-0.02&gt;='Справочные данные'!B99,$C$5-0.02&lt;='Справочные данные'!C99),1,0)</f>
        <v>1</v>
      </c>
      <c r="C99" s="3">
        <f>IF(AND($C$5&gt;='Справочные данные'!B99,'Справочные данные'!$B$2&lt;='Справочные данные'!C99),1,0)</f>
        <v>0</v>
      </c>
      <c r="D99" s="3">
        <f>IF(AND($C$5+0.01&gt;='Справочные данные'!B99,$C$5+0.01&lt;='Справочные данные'!C99),1,0)</f>
        <v>0</v>
      </c>
      <c r="E99" s="4">
        <f>IF($F$5=0,0,IF(AND($F$5-IF('Справочные данные'!D99&lt;=0.5,0.05,IF('Справочные данные'!D99&lt;=0.9,0.08,IF('Справочные данные'!D99&lt;=1.3,0.15,0.15)))&gt;='Справочные данные'!D99,$F$5-IF('Справочные данные'!E99&lt;=0.5,0.05,IF('Справочные данные'!E99&lt;=0.9,0.08,IF('Справочные данные'!E99&lt;=1.3,0.15,0.15)))&lt;='Справочные данные'!E99),1,0))</f>
        <v>0</v>
      </c>
      <c r="F99" s="4">
        <f>IF($F$5=0,0,IF(AND($F$5&gt;='Справочные данные'!$D99,$F$5&lt;='Справочные данные'!E99),1,0))</f>
        <v>0</v>
      </c>
      <c r="G99" s="5">
        <f>IF($F$5=0,0,IF(AND($F$5+IF('Справочные данные'!D99&lt;=0.5,0.1,IF('Справочные данные'!D99&lt;=0.9,0.15,IF('Справочные данные'!D99&lt;=1.3,0.2,0.25)))&gt;='Справочные данные'!D99,$F$5+IF('Справочные данные'!E99&lt;=0.5,0.1,IF('Справочные данные'!E99&lt;=0.9,0.15,IF('Справочные данные'!E99&lt;=1.3,0.2,0.25)))&lt;='Справочные данные'!E99),1,0))</f>
        <v>0</v>
      </c>
      <c r="H99" s="4">
        <f>IF($I$5=0,0,IF(AND($I$5-IF('Справочные данные'!F99&lt;=0.5,0.07,IF('Справочные данные'!F99&lt;=0.9,0.1,0.12))&gt;='Справочные данные'!$F99,$I$5-IF('Справочные данные'!G99&lt;=0.5,0.07,IF('Справочные данные'!G99&lt;=0.9,0.1,0.12))&lt;='Справочные данные'!$G99),1,0))</f>
        <v>0</v>
      </c>
      <c r="I99" s="4">
        <f>IF($I$5=0,0,IF(AND($I$5&gt;='Справочные данные'!$F99,$I$5&lt;='Справочные данные'!$G99),1,0))</f>
        <v>0</v>
      </c>
      <c r="J99" s="5">
        <f>IF($I$5=0,0,IF(AND($I$5+IF('Справочные данные'!F99&lt;=0.5,0.1,IF('Справочные данные'!F99&lt;=0.9,0.18,0.25))&gt;='Справочные данные'!F99,$I$5+IF('Справочные данные'!G99&lt;=0.5,0.1,IF('Справочные данные'!G99&lt;=0.9,0.18,0.25))&lt;='Справочные данные'!G99),1,0))</f>
        <v>0</v>
      </c>
      <c r="K99" s="4">
        <f>IF($L$5=0,0,IF(AND($L$5-IF('Справочные данные'!L99&lt;=1,0.07,IF('Справочные данные'!L99&lt;=2,0.1,0.15))&gt;='Справочные данные'!$L99,$L$5-IF('Справочные данные'!M99&lt;=1,0.07,IF('Справочные данные'!M99&lt;=2,0.1,0.15))&lt;='Справочные данные'!$M99),1,0))</f>
        <v>0</v>
      </c>
      <c r="L99" s="4">
        <f>IF($L$5=0,0,IF(AND($L$5&gt;='Справочные данные'!$L99,$L$5&lt;='Справочные данные'!$M99),1,0))</f>
        <v>0</v>
      </c>
      <c r="M99" s="5">
        <f>IF($L$5=0,0,IF(AND($L$5+IF('Справочные данные'!L99&lt;=1,0.1,IF('Справочные данные'!L99&lt;=2,0.15,0.2))&gt;='Справочные данные'!L99,$L$5+IF('Справочные данные'!M99&lt;=1,0.1,IF('Справочные данные'!M99&lt;=2,0.15,0.2))&lt;='Справочные данные'!M99),1,0))</f>
        <v>0</v>
      </c>
      <c r="N99" s="4">
        <f>IF($O$5=0,0,IF(AND($O$5-IF('Справочные данные'!N99&lt;=1,0.1,IF('Справочные данные'!N99&lt;=2,0.15,0.2))&gt;='Справочные данные'!$N99,$O$5-IF('Справочные данные'!O99&lt;=1,0.1,IF('Справочные данные'!O99&lt;=2,0.15,0.2))&lt;='Справочные данные'!$O99),1,0))</f>
        <v>0</v>
      </c>
      <c r="O99" s="4">
        <f>IF($O$5=0,0,IF(AND($O$5&gt;='Справочные данные'!$N99,$O$5&lt;='Справочные данные'!$O99),1,0))</f>
        <v>0</v>
      </c>
      <c r="P99" s="5">
        <f>IF($O$5=0,0,IF(AND($O$5+IF('Справочные данные'!N99&lt;=1,0.15,IF('Справочные данные'!N99&lt;=2,0.2,0.25))&gt;='Справочные данные'!$N99,$O$5+IF('Справочные данные'!O99&lt;=1,0.15,IF('Справочные данные'!O99&lt;=2,0.2,0.25))&lt;='Справочные данные'!$O99),1,0))</f>
        <v>0</v>
      </c>
      <c r="Q99" s="4">
        <f>IF($R$5=0,0,IF(AND($R$5-0.1&gt;='Справочные данные'!$P99,$R$5-0.1&lt;='Справочные данные'!$Q99),1,0))</f>
        <v>0</v>
      </c>
      <c r="R99" s="4">
        <f>IF($R$5=0,0,IF(AND($R$5&gt;='Справочные данные'!$P99,$R$5&lt;='Справочные данные'!$Q99),1,0))</f>
        <v>0</v>
      </c>
      <c r="S99" s="5">
        <f>IF($R$5=0,0,IF(AND($R$5+0.1&gt;='Справочные данные'!$P99,$R$5+0.1&lt;='Справочные данные'!$Q99),1,0))</f>
        <v>0</v>
      </c>
      <c r="T99" s="4">
        <f>IF($U$5=0,0,IF(AND($U$5-IF('Справочные данные'!R99&lt;=0.2,0.03,0.05)&gt;='Справочные данные'!$R99,$U$5-IF('Справочные данные'!S99&lt;=0.2,0.03,0.05)&lt;='Справочные данные'!$S99),1,0))</f>
        <v>0</v>
      </c>
      <c r="U99" s="4">
        <f>IF($U$5=0,0,IF(AND($U$5&gt;='Справочные данные'!$R99,$U$5&lt;='Справочные данные'!$S99),1,0))</f>
        <v>0</v>
      </c>
      <c r="V99" s="5">
        <f>IF($U$5=0,0,IF(AND($U$5+IF('Справочные данные'!R99&lt;=0.2,0.03,0.05)&gt;='Справочные данные'!$R99,$U$5+IF('Справочные данные'!S99&lt;=0.2,0.03,0.55)&lt;='Справочные данные'!$S99),1,0))</f>
        <v>0</v>
      </c>
      <c r="W99" s="4">
        <f>IF($X$5=0,0,IF(AND($X$5-0.01&gt;='Справочные данные'!$T99,$X$5-0.01&lt;='Справочные данные'!$U99),1,0))</f>
        <v>0</v>
      </c>
      <c r="X99" s="4">
        <f>IF($X$5=0,0,IF(AND($X$5&gt;='Справочные данные'!$T99,$X$5&lt;='Справочные данные'!$U99),1,0))</f>
        <v>0</v>
      </c>
      <c r="Y99" s="5">
        <f>IF($X$5=0,0,IF(AND($X$5+0.01&gt;='Справочные данные'!$T99,$X$5+0.01&lt;='Справочные данные'!$U99),1,0))</f>
        <v>0</v>
      </c>
      <c r="Z99" s="4">
        <f>IF($AA$5=0,0,IF(AND($AA$5-0.02&gt;='Справочные данные'!$V99,$AA$5-0.02&lt;='Справочные данные'!$W99),1,0))</f>
        <v>0</v>
      </c>
      <c r="AA99" s="4">
        <f>IF($AA$5=0,0,IF(AND($AA$5&gt;='Справочные данные'!$V99,$AA$5&lt;='Справочные данные'!$W99),1,0))</f>
        <v>0</v>
      </c>
      <c r="AB99" s="5">
        <f>IF($AA$5=0,0,IF(AND($AA$5+0.02&gt;='Справочные данные'!$V99,$AA$5+0.02&lt;='Справочные данные'!$W99),1,0))</f>
        <v>0</v>
      </c>
      <c r="AC99" s="4">
        <f>IF($AD$5=0,0,IF(AND($AD$5-AC$6&gt;='Справочные данные'!$X99,$AD$5-AC$6&lt;='Справочные данные'!$Y99),1,0))</f>
        <v>0</v>
      </c>
      <c r="AD99" s="4">
        <f>IF($AD$5=0,0,IF(AND($AD$5&gt;='Справочные данные'!$X99,$AD$5&lt;='Справочные данные'!$Y99),1,0))</f>
        <v>0</v>
      </c>
      <c r="AE99" s="5">
        <f>IF($AD$5=0,0,IF(AND($AD$5+AE$6&gt;='Справочные данные'!$X99,$AD$5+AE$6&lt;='Справочные данные'!$Y99),1,0))</f>
        <v>0</v>
      </c>
      <c r="AF99" s="4">
        <f>IF($AG$5=0,0,IF(AND($AG$5-AF$6&gt;='Справочные данные'!$AF99,$AG$5-AF$6&lt;='Справочные данные'!$AG99),1,0))</f>
        <v>0</v>
      </c>
      <c r="AG99" s="4">
        <f>IF($AG$5=0,0,IF(AND($AG$5&gt;='Справочные данные'!$AF99,$AG$5&lt;='Справочные данные'!$AG99),1,0))</f>
        <v>0</v>
      </c>
      <c r="AH99" s="5">
        <f>IF($AG$5=0,0,IF(AND($AG$5+AH$6&gt;='Справочные данные'!$AF99,$AG$5+AH$6&lt;='Справочные данные'!$AG99),1,0))</f>
        <v>0</v>
      </c>
      <c r="AI99" s="4">
        <f>IF($AJ$5=0,0,IF(AND($AJ$5-AI$6&gt;='Справочные данные'!$AH99,$AJ$5-AI$6&lt;='Справочные данные'!$AI99),1,0))</f>
        <v>0</v>
      </c>
      <c r="AJ99" s="4">
        <f>IF($AJ$5=0,0,IF(AND($AJ$5&gt;='Справочные данные'!$AH99,$AJ$5&lt;='Справочные данные'!$AI99),1,0))</f>
        <v>0</v>
      </c>
      <c r="AK99" s="5">
        <f>IF($AJ$5=0,0,IF(AND($AJ$5+AK$6&gt;='Справочные данные'!$AH99,$AJ$5+AK$6&lt;='Справочные данные'!$AI99),1,0))</f>
        <v>0</v>
      </c>
      <c r="AL99">
        <f t="shared" si="2"/>
        <v>1</v>
      </c>
      <c r="AM99" t="str">
        <f t="shared" si="3"/>
        <v>-</v>
      </c>
      <c r="AN99" s="23" t="s">
        <v>120</v>
      </c>
    </row>
    <row r="100" spans="1:40" x14ac:dyDescent="0.25">
      <c r="A100" s="23" t="s">
        <v>121</v>
      </c>
      <c r="B100" s="17">
        <f>IF(AND($C$5-0.02&gt;='Справочные данные'!B100,$C$5-0.02&lt;='Справочные данные'!C100),1,0)</f>
        <v>1</v>
      </c>
      <c r="C100" s="3">
        <f>IF(AND($C$5&gt;='Справочные данные'!B100,'Справочные данные'!$B$2&lt;='Справочные данные'!C100),1,0)</f>
        <v>0</v>
      </c>
      <c r="D100" s="3">
        <f>IF(AND($C$5+0.01&gt;='Справочные данные'!B100,$C$5+0.01&lt;='Справочные данные'!C100),1,0)</f>
        <v>0</v>
      </c>
      <c r="E100" s="4">
        <f>IF($F$5=0,0,IF(AND($F$5-IF('Справочные данные'!D100&lt;=0.5,0.05,IF('Справочные данные'!D100&lt;=0.9,0.08,IF('Справочные данные'!D100&lt;=1.3,0.15,0.15)))&gt;='Справочные данные'!D100,$F$5-IF('Справочные данные'!E100&lt;=0.5,0.05,IF('Справочные данные'!E100&lt;=0.9,0.08,IF('Справочные данные'!E100&lt;=1.3,0.15,0.15)))&lt;='Справочные данные'!E100),1,0))</f>
        <v>0</v>
      </c>
      <c r="F100" s="4">
        <f>IF($F$5=0,0,IF(AND($F$5&gt;='Справочные данные'!$D100,$F$5&lt;='Справочные данные'!E100),1,0))</f>
        <v>0</v>
      </c>
      <c r="G100" s="5">
        <f>IF($F$5=0,0,IF(AND($F$5+IF('Справочные данные'!D100&lt;=0.5,0.1,IF('Справочные данные'!D100&lt;=0.9,0.15,IF('Справочные данные'!D100&lt;=1.3,0.2,0.25)))&gt;='Справочные данные'!D100,$F$5+IF('Справочные данные'!E100&lt;=0.5,0.1,IF('Справочные данные'!E100&lt;=0.9,0.15,IF('Справочные данные'!E100&lt;=1.3,0.2,0.25)))&lt;='Справочные данные'!E100),1,0))</f>
        <v>0</v>
      </c>
      <c r="H100" s="4">
        <f>IF($I$5=0,0,IF(AND($I$5-IF('Справочные данные'!F100&lt;=0.5,0.07,IF('Справочные данные'!F100&lt;=0.9,0.1,0.12))&gt;='Справочные данные'!$F100,$I$5-IF('Справочные данные'!G100&lt;=0.5,0.07,IF('Справочные данные'!G100&lt;=0.9,0.1,0.12))&lt;='Справочные данные'!$G100),1,0))</f>
        <v>0</v>
      </c>
      <c r="I100" s="4">
        <f>IF($I$5=0,0,IF(AND($I$5&gt;='Справочные данные'!$F100,$I$5&lt;='Справочные данные'!$G100),1,0))</f>
        <v>0</v>
      </c>
      <c r="J100" s="5">
        <f>IF($I$5=0,0,IF(AND($I$5+IF('Справочные данные'!F100&lt;=0.5,0.1,IF('Справочные данные'!F100&lt;=0.9,0.18,0.25))&gt;='Справочные данные'!F100,$I$5+IF('Справочные данные'!G100&lt;=0.5,0.1,IF('Справочные данные'!G100&lt;=0.9,0.18,0.25))&lt;='Справочные данные'!G100),1,0))</f>
        <v>0</v>
      </c>
      <c r="K100" s="4">
        <f>IF($L$5=0,0,IF(AND($L$5-IF('Справочные данные'!L100&lt;=1,0.07,IF('Справочные данные'!L100&lt;=2,0.1,0.15))&gt;='Справочные данные'!$L100,$L$5-IF('Справочные данные'!M100&lt;=1,0.07,IF('Справочные данные'!M100&lt;=2,0.1,0.15))&lt;='Справочные данные'!$M100),1,0))</f>
        <v>0</v>
      </c>
      <c r="L100" s="4">
        <f>IF($L$5=0,0,IF(AND($L$5&gt;='Справочные данные'!$L100,$L$5&lt;='Справочные данные'!$M100),1,0))</f>
        <v>0</v>
      </c>
      <c r="M100" s="5">
        <f>IF($L$5=0,0,IF(AND($L$5+IF('Справочные данные'!L100&lt;=1,0.1,IF('Справочные данные'!L100&lt;=2,0.15,0.2))&gt;='Справочные данные'!L100,$L$5+IF('Справочные данные'!M100&lt;=1,0.1,IF('Справочные данные'!M100&lt;=2,0.15,0.2))&lt;='Справочные данные'!M100),1,0))</f>
        <v>0</v>
      </c>
      <c r="N100" s="4">
        <f>IF($O$5=0,0,IF(AND($O$5-IF('Справочные данные'!N100&lt;=1,0.1,IF('Справочные данные'!N100&lt;=2,0.15,0.2))&gt;='Справочные данные'!$N100,$O$5-IF('Справочные данные'!O100&lt;=1,0.1,IF('Справочные данные'!O100&lt;=2,0.15,0.2))&lt;='Справочные данные'!$O100),1,0))</f>
        <v>0</v>
      </c>
      <c r="O100" s="4">
        <f>IF($O$5=0,0,IF(AND($O$5&gt;='Справочные данные'!$N100,$O$5&lt;='Справочные данные'!$O100),1,0))</f>
        <v>0</v>
      </c>
      <c r="P100" s="5">
        <f>IF($O$5=0,0,IF(AND($O$5+IF('Справочные данные'!N100&lt;=1,0.15,IF('Справочные данные'!N100&lt;=2,0.2,0.25))&gt;='Справочные данные'!$N100,$O$5+IF('Справочные данные'!O100&lt;=1,0.15,IF('Справочные данные'!O100&lt;=2,0.2,0.25))&lt;='Справочные данные'!$O100),1,0))</f>
        <v>0</v>
      </c>
      <c r="Q100" s="4">
        <f>IF($R$5=0,0,IF(AND($R$5-0.1&gt;='Справочные данные'!$P100,$R$5-0.1&lt;='Справочные данные'!$Q100),1,0))</f>
        <v>0</v>
      </c>
      <c r="R100" s="4">
        <f>IF($R$5=0,0,IF(AND($R$5&gt;='Справочные данные'!$P100,$R$5&lt;='Справочные данные'!$Q100),1,0))</f>
        <v>0</v>
      </c>
      <c r="S100" s="5">
        <f>IF($R$5=0,0,IF(AND($R$5+0.1&gt;='Справочные данные'!$P100,$R$5+0.1&lt;='Справочные данные'!$Q100),1,0))</f>
        <v>0</v>
      </c>
      <c r="T100" s="4">
        <f>IF($U$5=0,0,IF(AND($U$5-IF('Справочные данные'!R100&lt;=0.2,0.03,0.05)&gt;='Справочные данные'!$R100,$U$5-IF('Справочные данные'!S100&lt;=0.2,0.03,0.05)&lt;='Справочные данные'!$S100),1,0))</f>
        <v>0</v>
      </c>
      <c r="U100" s="4">
        <f>IF($U$5=0,0,IF(AND($U$5&gt;='Справочные данные'!$R100,$U$5&lt;='Справочные данные'!$S100),1,0))</f>
        <v>0</v>
      </c>
      <c r="V100" s="5">
        <f>IF($U$5=0,0,IF(AND($U$5+IF('Справочные данные'!R100&lt;=0.2,0.03,0.05)&gt;='Справочные данные'!$R100,$U$5+IF('Справочные данные'!S100&lt;=0.2,0.03,0.55)&lt;='Справочные данные'!$S100),1,0))</f>
        <v>0</v>
      </c>
      <c r="W100" s="4">
        <f>IF($X$5=0,0,IF(AND($X$5-0.01&gt;='Справочные данные'!$T100,$X$5-0.01&lt;='Справочные данные'!$U100),1,0))</f>
        <v>0</v>
      </c>
      <c r="X100" s="4">
        <f>IF($X$5=0,0,IF(AND($X$5&gt;='Справочные данные'!$T100,$X$5&lt;='Справочные данные'!$U100),1,0))</f>
        <v>0</v>
      </c>
      <c r="Y100" s="5">
        <f>IF($X$5=0,0,IF(AND($X$5+0.01&gt;='Справочные данные'!$T100,$X$5+0.01&lt;='Справочные данные'!$U100),1,0))</f>
        <v>0</v>
      </c>
      <c r="Z100" s="4">
        <f>IF($AA$5=0,0,IF(AND($AA$5-0.02&gt;='Справочные данные'!$V100,$AA$5-0.02&lt;='Справочные данные'!$W100),1,0))</f>
        <v>0</v>
      </c>
      <c r="AA100" s="4">
        <f>IF($AA$5=0,0,IF(AND($AA$5&gt;='Справочные данные'!$V100,$AA$5&lt;='Справочные данные'!$W100),1,0))</f>
        <v>0</v>
      </c>
      <c r="AB100" s="5">
        <f>IF($AA$5=0,0,IF(AND($AA$5+0.02&gt;='Справочные данные'!$V100,$AA$5+0.02&lt;='Справочные данные'!$W100),1,0))</f>
        <v>0</v>
      </c>
      <c r="AC100" s="4">
        <f>IF($AD$5=0,0,IF(AND($AD$5-AC$6&gt;='Справочные данные'!$X100,$AD$5-AC$6&lt;='Справочные данные'!$Y100),1,0))</f>
        <v>0</v>
      </c>
      <c r="AD100" s="4">
        <f>IF($AD$5=0,0,IF(AND($AD$5&gt;='Справочные данные'!$X100,$AD$5&lt;='Справочные данные'!$Y100),1,0))</f>
        <v>0</v>
      </c>
      <c r="AE100" s="5">
        <f>IF($AD$5=0,0,IF(AND($AD$5+AE$6&gt;='Справочные данные'!$X100,$AD$5+AE$6&lt;='Справочные данные'!$Y100),1,0))</f>
        <v>0</v>
      </c>
      <c r="AF100" s="4">
        <f>IF($AG$5=0,0,IF(AND($AG$5-AF$6&gt;='Справочные данные'!$AF100,$AG$5-AF$6&lt;='Справочные данные'!$AG100),1,0))</f>
        <v>0</v>
      </c>
      <c r="AG100" s="4">
        <f>IF($AG$5=0,0,IF(AND($AG$5&gt;='Справочные данные'!$AF100,$AG$5&lt;='Справочные данные'!$AG100),1,0))</f>
        <v>0</v>
      </c>
      <c r="AH100" s="5">
        <f>IF($AG$5=0,0,IF(AND($AG$5+AH$6&gt;='Справочные данные'!$AF100,$AG$5+AH$6&lt;='Справочные данные'!$AG100),1,0))</f>
        <v>0</v>
      </c>
      <c r="AI100" s="4">
        <f>IF($AJ$5=0,0,IF(AND($AJ$5-AI$6&gt;='Справочные данные'!$AH100,$AJ$5-AI$6&lt;='Справочные данные'!$AI100),1,0))</f>
        <v>0</v>
      </c>
      <c r="AJ100" s="4">
        <f>IF($AJ$5=0,0,IF(AND($AJ$5&gt;='Справочные данные'!$AH100,$AJ$5&lt;='Справочные данные'!$AI100),1,0))</f>
        <v>0</v>
      </c>
      <c r="AK100" s="5">
        <f>IF($AJ$5=0,0,IF(AND($AJ$5+AK$6&gt;='Справочные данные'!$AH100,$AJ$5+AK$6&lt;='Справочные данные'!$AI100),1,0))</f>
        <v>0</v>
      </c>
      <c r="AL100">
        <f t="shared" si="2"/>
        <v>1</v>
      </c>
      <c r="AM100" t="str">
        <f t="shared" si="3"/>
        <v>-</v>
      </c>
      <c r="AN100" s="23" t="s">
        <v>121</v>
      </c>
    </row>
    <row r="101" spans="1:40" x14ac:dyDescent="0.25">
      <c r="A101" s="23" t="s">
        <v>122</v>
      </c>
      <c r="B101" s="17">
        <f>IF(AND($C$5-0.02&gt;='Справочные данные'!B101,$C$5-0.02&lt;='Справочные данные'!C101),1,0)</f>
        <v>0</v>
      </c>
      <c r="C101" s="3">
        <f>IF(AND($C$5&gt;='Справочные данные'!B101,'Справочные данные'!$B$2&lt;='Справочные данные'!C101),1,0)</f>
        <v>0</v>
      </c>
      <c r="D101" s="3">
        <f>IF(AND($C$5+0.01&gt;='Справочные данные'!B101,$C$5+0.01&lt;='Справочные данные'!C101),1,0)</f>
        <v>0</v>
      </c>
      <c r="E101" s="4">
        <f>IF($F$5=0,0,IF(AND($F$5-IF('Справочные данные'!D101&lt;=0.5,0.05,IF('Справочные данные'!D101&lt;=0.9,0.08,IF('Справочные данные'!D101&lt;=1.3,0.15,0.15)))&gt;='Справочные данные'!D101,$F$5-IF('Справочные данные'!E101&lt;=0.5,0.05,IF('Справочные данные'!E101&lt;=0.9,0.08,IF('Справочные данные'!E101&lt;=1.3,0.15,0.15)))&lt;='Справочные данные'!E101),1,0))</f>
        <v>0</v>
      </c>
      <c r="F101" s="4">
        <f>IF($F$5=0,0,IF(AND($F$5&gt;='Справочные данные'!$D101,$F$5&lt;='Справочные данные'!E101),1,0))</f>
        <v>0</v>
      </c>
      <c r="G101" s="5">
        <f>IF($F$5=0,0,IF(AND($F$5+IF('Справочные данные'!D101&lt;=0.5,0.1,IF('Справочные данные'!D101&lt;=0.9,0.15,IF('Справочные данные'!D101&lt;=1.3,0.2,0.25)))&gt;='Справочные данные'!D101,$F$5+IF('Справочные данные'!E101&lt;=0.5,0.1,IF('Справочные данные'!E101&lt;=0.9,0.15,IF('Справочные данные'!E101&lt;=1.3,0.2,0.25)))&lt;='Справочные данные'!E101),1,0))</f>
        <v>0</v>
      </c>
      <c r="H101" s="4">
        <f>IF($I$5=0,0,IF(AND($I$5-IF('Справочные данные'!F101&lt;=0.5,0.07,IF('Справочные данные'!F101&lt;=0.9,0.1,0.12))&gt;='Справочные данные'!$F101,$I$5-IF('Справочные данные'!G101&lt;=0.5,0.07,IF('Справочные данные'!G101&lt;=0.9,0.1,0.12))&lt;='Справочные данные'!$G101),1,0))</f>
        <v>1</v>
      </c>
      <c r="I101" s="4">
        <f>IF($I$5=0,0,IF(AND($I$5&gt;='Справочные данные'!$F101,$I$5&lt;='Справочные данные'!$G101),1,0))</f>
        <v>1</v>
      </c>
      <c r="J101" s="5">
        <f>IF($I$5=0,0,IF(AND($I$5+IF('Справочные данные'!F101&lt;=0.5,0.1,IF('Справочные данные'!F101&lt;=0.9,0.18,0.25))&gt;='Справочные данные'!F101,$I$5+IF('Справочные данные'!G101&lt;=0.5,0.1,IF('Справочные данные'!G101&lt;=0.9,0.18,0.25))&lt;='Справочные данные'!G101),1,0))</f>
        <v>0</v>
      </c>
      <c r="K101" s="4">
        <f>IF($L$5=0,0,IF(AND($L$5-IF('Справочные данные'!L101&lt;=1,0.07,IF('Справочные данные'!L101&lt;=2,0.1,0.15))&gt;='Справочные данные'!$L101,$L$5-IF('Справочные данные'!M101&lt;=1,0.07,IF('Справочные данные'!M101&lt;=2,0.1,0.15))&lt;='Справочные данные'!$M101),1,0))</f>
        <v>0</v>
      </c>
      <c r="L101" s="4">
        <f>IF($L$5=0,0,IF(AND($L$5&gt;='Справочные данные'!$L101,$L$5&lt;='Справочные данные'!$M101),1,0))</f>
        <v>1</v>
      </c>
      <c r="M101" s="5">
        <f>IF($L$5=0,0,IF(AND($L$5+IF('Справочные данные'!L101&lt;=1,0.1,IF('Справочные данные'!L101&lt;=2,0.15,0.2))&gt;='Справочные данные'!L101,$L$5+IF('Справочные данные'!M101&lt;=1,0.1,IF('Справочные данные'!M101&lt;=2,0.15,0.2))&lt;='Справочные данные'!M101),1,0))</f>
        <v>1</v>
      </c>
      <c r="N101" s="4">
        <f>IF($O$5=0,0,IF(AND($O$5-IF('Справочные данные'!N101&lt;=1,0.1,IF('Справочные данные'!N101&lt;=2,0.15,0.2))&gt;='Справочные данные'!$N101,$O$5-IF('Справочные данные'!O101&lt;=1,0.1,IF('Справочные данные'!O101&lt;=2,0.15,0.2))&lt;='Справочные данные'!$O101),1,0))</f>
        <v>0</v>
      </c>
      <c r="O101" s="4">
        <f>IF($O$5=0,0,IF(AND($O$5&gt;='Справочные данные'!$N101,$O$5&lt;='Справочные данные'!$O101),1,0))</f>
        <v>0</v>
      </c>
      <c r="P101" s="5">
        <f>IF($O$5=0,0,IF(AND($O$5+IF('Справочные данные'!N101&lt;=1,0.15,IF('Справочные данные'!N101&lt;=2,0.2,0.25))&gt;='Справочные данные'!$N101,$O$5+IF('Справочные данные'!O101&lt;=1,0.15,IF('Справочные данные'!O101&lt;=2,0.2,0.25))&lt;='Справочные данные'!$O101),1,0))</f>
        <v>0</v>
      </c>
      <c r="Q101" s="4">
        <f>IF($R$5=0,0,IF(AND($R$5-0.1&gt;='Справочные данные'!$P101,$R$5-0.1&lt;='Справочные данные'!$Q101),1,0))</f>
        <v>0</v>
      </c>
      <c r="R101" s="4">
        <f>IF($R$5=0,0,IF(AND($R$5&gt;='Справочные данные'!$P101,$R$5&lt;='Справочные данные'!$Q101),1,0))</f>
        <v>0</v>
      </c>
      <c r="S101" s="5">
        <f>IF($R$5=0,0,IF(AND($R$5+0.1&gt;='Справочные данные'!$P101,$R$5+0.1&lt;='Справочные данные'!$Q101),1,0))</f>
        <v>0</v>
      </c>
      <c r="T101" s="4">
        <f>IF($U$5=0,0,IF(AND($U$5-IF('Справочные данные'!R101&lt;=0.2,0.03,0.05)&gt;='Справочные данные'!$R101,$U$5-IF('Справочные данные'!S101&lt;=0.2,0.03,0.05)&lt;='Справочные данные'!$S101),1,0))</f>
        <v>0</v>
      </c>
      <c r="U101" s="4">
        <f>IF($U$5=0,0,IF(AND($U$5&gt;='Справочные данные'!$R101,$U$5&lt;='Справочные данные'!$S101),1,0))</f>
        <v>0</v>
      </c>
      <c r="V101" s="5">
        <f>IF($U$5=0,0,IF(AND($U$5+IF('Справочные данные'!R101&lt;=0.2,0.03,0.05)&gt;='Справочные данные'!$R101,$U$5+IF('Справочные данные'!S101&lt;=0.2,0.03,0.55)&lt;='Справочные данные'!$S101),1,0))</f>
        <v>0</v>
      </c>
      <c r="W101" s="4">
        <f>IF($X$5=0,0,IF(AND($X$5-0.01&gt;='Справочные данные'!$T101,$X$5-0.01&lt;='Справочные данные'!$U101),1,0))</f>
        <v>0</v>
      </c>
      <c r="X101" s="4">
        <f>IF($X$5=0,0,IF(AND($X$5&gt;='Справочные данные'!$T101,$X$5&lt;='Справочные данные'!$U101),1,0))</f>
        <v>0</v>
      </c>
      <c r="Y101" s="5">
        <f>IF($X$5=0,0,IF(AND($X$5+0.01&gt;='Справочные данные'!$T101,$X$5+0.01&lt;='Справочные данные'!$U101),1,0))</f>
        <v>0</v>
      </c>
      <c r="Z101" s="4">
        <f>IF($AA$5=0,0,IF(AND($AA$5-0.02&gt;='Справочные данные'!$V101,$AA$5-0.02&lt;='Справочные данные'!$W101),1,0))</f>
        <v>0</v>
      </c>
      <c r="AA101" s="4">
        <f>IF($AA$5=0,0,IF(AND($AA$5&gt;='Справочные данные'!$V101,$AA$5&lt;='Справочные данные'!$W101),1,0))</f>
        <v>0</v>
      </c>
      <c r="AB101" s="5">
        <f>IF($AA$5=0,0,IF(AND($AA$5+0.02&gt;='Справочные данные'!$V101,$AA$5+0.02&lt;='Справочные данные'!$W101),1,0))</f>
        <v>0</v>
      </c>
      <c r="AC101" s="4">
        <f>IF($AD$5=0,0,IF(AND($AD$5-AC$6&gt;='Справочные данные'!$X101,$AD$5-AC$6&lt;='Справочные данные'!$Y101),1,0))</f>
        <v>0</v>
      </c>
      <c r="AD101" s="4">
        <f>IF($AD$5=0,0,IF(AND($AD$5&gt;='Справочные данные'!$X101,$AD$5&lt;='Справочные данные'!$Y101),1,0))</f>
        <v>0</v>
      </c>
      <c r="AE101" s="5">
        <f>IF($AD$5=0,0,IF(AND($AD$5+AE$6&gt;='Справочные данные'!$X101,$AD$5+AE$6&lt;='Справочные данные'!$Y101),1,0))</f>
        <v>0</v>
      </c>
      <c r="AF101" s="4">
        <f>IF($AG$5=0,0,IF(AND($AG$5-AF$6&gt;='Справочные данные'!$AF101,$AG$5-AF$6&lt;='Справочные данные'!$AG101),1,0))</f>
        <v>0</v>
      </c>
      <c r="AG101" s="4">
        <f>IF($AG$5=0,0,IF(AND($AG$5&gt;='Справочные данные'!$AF101,$AG$5&lt;='Справочные данные'!$AG101),1,0))</f>
        <v>0</v>
      </c>
      <c r="AH101" s="5">
        <f>IF($AG$5=0,0,IF(AND($AG$5+AH$6&gt;='Справочные данные'!$AF101,$AG$5+AH$6&lt;='Справочные данные'!$AG101),1,0))</f>
        <v>0</v>
      </c>
      <c r="AI101" s="4">
        <f>IF($AJ$5=0,0,IF(AND($AJ$5-AI$6&gt;='Справочные данные'!$AH101,$AJ$5-AI$6&lt;='Справочные данные'!$AI101),1,0))</f>
        <v>0</v>
      </c>
      <c r="AJ101" s="4">
        <f>IF($AJ$5=0,0,IF(AND($AJ$5&gt;='Справочные данные'!$AH101,$AJ$5&lt;='Справочные данные'!$AI101),1,0))</f>
        <v>0</v>
      </c>
      <c r="AK101" s="5">
        <f>IF($AJ$5=0,0,IF(AND($AJ$5+AK$6&gt;='Справочные данные'!$AH101,$AJ$5+AK$6&lt;='Справочные данные'!$AI101),1,0))</f>
        <v>0</v>
      </c>
      <c r="AL101">
        <f t="shared" si="2"/>
        <v>4</v>
      </c>
      <c r="AM101" t="str">
        <f t="shared" si="3"/>
        <v>-</v>
      </c>
      <c r="AN101" s="23" t="s">
        <v>122</v>
      </c>
    </row>
    <row r="102" spans="1:40" x14ac:dyDescent="0.25">
      <c r="A102" s="23" t="s">
        <v>123</v>
      </c>
      <c r="B102" s="17">
        <f>IF(AND($C$5-0.03&gt;='Справочные данные'!B102,$C$5-0.03&lt;='Справочные данные'!C102),1,0)</f>
        <v>0</v>
      </c>
      <c r="C102" s="3">
        <f>IF(AND($C$5&gt;='Справочные данные'!B102,'Справочные данные'!$B$2&lt;='Справочные данные'!C102),1,0)</f>
        <v>0</v>
      </c>
      <c r="D102" s="3">
        <f>IF(AND($C$5+0.02&gt;='Справочные данные'!B102,$C$5+0.02&lt;='Справочные данные'!C102),1,0)</f>
        <v>0</v>
      </c>
      <c r="E102" s="4">
        <f>IF($F$5=0,0,IF(AND($F$5-IF('Справочные данные'!D102&lt;=0.5,0.05,IF('Справочные данные'!D102&lt;=0.9,0.08,IF('Справочные данные'!D102&lt;=1.3,0.15,0.15)))&gt;='Справочные данные'!D102,$F$5-IF('Справочные данные'!E102&lt;=0.5,0.05,IF('Справочные данные'!E102&lt;=0.9,0.08,IF('Справочные данные'!E102&lt;=1.3,0.15,0.15)))&lt;='Справочные данные'!E102),1,0))</f>
        <v>0</v>
      </c>
      <c r="F102" s="4">
        <f>IF($F$5=0,0,IF(AND($F$5&gt;='Справочные данные'!$D102,$F$5&lt;='Справочные данные'!E102),1,0))</f>
        <v>0</v>
      </c>
      <c r="G102" s="5">
        <f>IF($F$5=0,0,IF(AND($F$5+IF('Справочные данные'!D102&lt;=0.5,0.1,IF('Справочные данные'!D102&lt;=0.9,0.15,IF('Справочные данные'!D102&lt;=1.3,0.2,0.25)))&gt;='Справочные данные'!D102,$F$5+IF('Справочные данные'!E102&lt;=0.5,0.1,IF('Справочные данные'!E102&lt;=0.9,0.15,IF('Справочные данные'!E102&lt;=1.3,0.2,0.25)))&lt;='Справочные данные'!E102),1,0))</f>
        <v>0</v>
      </c>
      <c r="H102" s="4">
        <f>IF($I$5=0,0,IF(AND($I$5-IF('Справочные данные'!F102&lt;=0.5,0.07,IF('Справочные данные'!F102&lt;=0.9,0.1,0.12))&gt;='Справочные данные'!$F102,$I$5-IF('Справочные данные'!G102&lt;=0.5,0.07,IF('Справочные данные'!G102&lt;=0.9,0.1,0.12))&lt;='Справочные данные'!$G102),1,0))</f>
        <v>0</v>
      </c>
      <c r="I102" s="4">
        <f>IF($I$5=0,0,IF(AND($I$5&gt;='Справочные данные'!$F102,$I$5&lt;='Справочные данные'!$G102),1,0))</f>
        <v>0</v>
      </c>
      <c r="J102" s="5">
        <f>IF($I$5=0,0,IF(AND($I$5+IF('Справочные данные'!F102&lt;=0.5,0.1,IF('Справочные данные'!F102&lt;=0.9,0.18,0.25))&gt;='Справочные данные'!F102,$I$5+IF('Справочные данные'!G102&lt;=0.5,0.1,IF('Справочные данные'!G102&lt;=0.9,0.18,0.25))&lt;='Справочные данные'!G102),1,0))</f>
        <v>0</v>
      </c>
      <c r="K102" s="4">
        <f>IF($L$5=0,0,IF(AND($L$5-IF('Справочные данные'!L102&lt;=1,0.07,IF('Справочные данные'!L102&lt;=2,0.1,0.15))&gt;='Справочные данные'!$L102,$L$5-IF('Справочные данные'!M102&lt;=1,0.07,IF('Справочные данные'!M102&lt;=2,0.1,0.15))&lt;='Справочные данные'!$M102),1,0))</f>
        <v>0</v>
      </c>
      <c r="L102" s="4">
        <f>IF($L$5=0,0,IF(AND($L$5&gt;='Справочные данные'!$L102,$L$5&lt;='Справочные данные'!$M102),1,0))</f>
        <v>0</v>
      </c>
      <c r="M102" s="5">
        <f>IF($L$5=0,0,IF(AND($L$5+IF('Справочные данные'!L102&lt;=1,0.1,IF('Справочные данные'!L102&lt;=2,0.15,0.2))&gt;='Справочные данные'!L102,$L$5+IF('Справочные данные'!M102&lt;=1,0.1,IF('Справочные данные'!M102&lt;=2,0.15,0.2))&lt;='Справочные данные'!M102),1,0))</f>
        <v>0</v>
      </c>
      <c r="N102" s="4">
        <f>IF($O$5=0,0,IF(AND($O$5-IF('Справочные данные'!N102&lt;=1,0.1,IF('Справочные данные'!N102&lt;=2,0.15,0.2))&gt;='Справочные данные'!$N102,$O$5-IF('Справочные данные'!O102&lt;=1,0.1,IF('Справочные данные'!O102&lt;=2,0.15,0.2))&lt;='Справочные данные'!$O102),1,0))</f>
        <v>0</v>
      </c>
      <c r="O102" s="4">
        <f>IF($O$5=0,0,IF(AND($O$5&gt;='Справочные данные'!$N102,$O$5&lt;='Справочные данные'!$O102),1,0))</f>
        <v>0</v>
      </c>
      <c r="P102" s="5">
        <f>IF($O$5=0,0,IF(AND($O$5+IF('Справочные данные'!N102&lt;=1,0.15,IF('Справочные данные'!N102&lt;=2,0.2,0.25))&gt;='Справочные данные'!$N102,$O$5+IF('Справочные данные'!O102&lt;=1,0.15,IF('Справочные данные'!O102&lt;=2,0.2,0.25))&lt;='Справочные данные'!$O102),1,0))</f>
        <v>0</v>
      </c>
      <c r="Q102" s="4">
        <f>IF($R$5=0,0,IF(AND($R$5-0.1&gt;='Справочные данные'!$P102,$R$5-0.1&lt;='Справочные данные'!$Q102),1,0))</f>
        <v>0</v>
      </c>
      <c r="R102" s="4">
        <f>IF($R$5=0,0,IF(AND($R$5&gt;='Справочные данные'!$P102,$R$5&lt;='Справочные данные'!$Q102),1,0))</f>
        <v>0</v>
      </c>
      <c r="S102" s="5">
        <f>IF($R$5=0,0,IF(AND($R$5+0.1&gt;='Справочные данные'!$P102,$R$5+0.1&lt;='Справочные данные'!$Q102),1,0))</f>
        <v>0</v>
      </c>
      <c r="T102" s="4">
        <f>IF($U$5=0,0,IF(AND($U$5-IF('Справочные данные'!R102&lt;=0.2,0.03,0.05)&gt;='Справочные данные'!$R102,$U$5-IF('Справочные данные'!S102&lt;=0.2,0.03,0.05)&lt;='Справочные данные'!$S102),1,0))</f>
        <v>0</v>
      </c>
      <c r="U102" s="4">
        <f>IF($U$5=0,0,IF(AND($U$5&gt;='Справочные данные'!$R102,$U$5&lt;='Справочные данные'!$S102),1,0))</f>
        <v>0</v>
      </c>
      <c r="V102" s="5">
        <f>IF($U$5=0,0,IF(AND($U$5+IF('Справочные данные'!R102&lt;=0.2,0.03,0.05)&gt;='Справочные данные'!$R102,$U$5+IF('Справочные данные'!S102&lt;=0.2,0.03,0.55)&lt;='Справочные данные'!$S102),1,0))</f>
        <v>0</v>
      </c>
      <c r="W102" s="4">
        <f>IF($X$5=0,0,IF(AND($X$5-0.01&gt;='Справочные данные'!$T102,$X$5-0.01&lt;='Справочные данные'!$U102),1,0))</f>
        <v>0</v>
      </c>
      <c r="X102" s="4">
        <f>IF($X$5=0,0,IF(AND($X$5&gt;='Справочные данные'!$T102,$X$5&lt;='Справочные данные'!$U102),1,0))</f>
        <v>0</v>
      </c>
      <c r="Y102" s="5">
        <f>IF($X$5=0,0,IF(AND($X$5+0.01&gt;='Справочные данные'!$T102,$X$5+0.01&lt;='Справочные данные'!$U102),1,0))</f>
        <v>0</v>
      </c>
      <c r="Z102" s="4">
        <f>IF($AA$5=0,0,IF(AND($AA$5-0.02&gt;='Справочные данные'!$V102,$AA$5-0.02&lt;='Справочные данные'!$W102),1,0))</f>
        <v>0</v>
      </c>
      <c r="AA102" s="4">
        <f>IF($AA$5=0,0,IF(AND($AA$5&gt;='Справочные данные'!$V102,$AA$5&lt;='Справочные данные'!$W102),1,0))</f>
        <v>0</v>
      </c>
      <c r="AB102" s="5">
        <f>IF($AA$5=0,0,IF(AND($AA$5+0.02&gt;='Справочные данные'!$V102,$AA$5+0.02&lt;='Справочные данные'!$W102),1,0))</f>
        <v>0</v>
      </c>
      <c r="AC102" s="4">
        <f>IF($AD$5=0,0,IF(AND($AD$5-AC$6&gt;='Справочные данные'!$X102,$AD$5-AC$6&lt;='Справочные данные'!$Y102),1,0))</f>
        <v>0</v>
      </c>
      <c r="AD102" s="4">
        <f>IF($AD$5=0,0,IF(AND($AD$5&gt;='Справочные данные'!$X102,$AD$5&lt;='Справочные данные'!$Y102),1,0))</f>
        <v>0</v>
      </c>
      <c r="AE102" s="5">
        <f>IF($AD$5=0,0,IF(AND($AD$5+AE$6&gt;='Справочные данные'!$X102,$AD$5+AE$6&lt;='Справочные данные'!$Y102),1,0))</f>
        <v>0</v>
      </c>
      <c r="AF102" s="4">
        <f>IF($AG$5=0,0,IF(AND($AG$5-AF$6&gt;='Справочные данные'!$AF102,$AG$5-AF$6&lt;='Справочные данные'!$AG102),1,0))</f>
        <v>0</v>
      </c>
      <c r="AG102" s="4">
        <f>IF($AG$5=0,0,IF(AND($AG$5&gt;='Справочные данные'!$AF102,$AG$5&lt;='Справочные данные'!$AG102),1,0))</f>
        <v>0</v>
      </c>
      <c r="AH102" s="5">
        <f>IF($AG$5=0,0,IF(AND($AG$5+AH$6&gt;='Справочные данные'!$AF102,$AG$5+AH$6&lt;='Справочные данные'!$AG102),1,0))</f>
        <v>0</v>
      </c>
      <c r="AI102" s="4">
        <f>IF($AJ$5=0,0,IF(AND($AJ$5-AI$6&gt;='Справочные данные'!$AH102,$AJ$5-AI$6&lt;='Справочные данные'!$AI102),1,0))</f>
        <v>0</v>
      </c>
      <c r="AJ102" s="4">
        <f>IF($AJ$5=0,0,IF(AND($AJ$5&gt;='Справочные данные'!$AH102,$AJ$5&lt;='Справочные данные'!$AI102),1,0))</f>
        <v>0</v>
      </c>
      <c r="AK102" s="5">
        <f>IF($AJ$5=0,0,IF(AND($AJ$5+AK$6&gt;='Справочные данные'!$AH102,$AJ$5+AK$6&lt;='Справочные данные'!$AI102),1,0))</f>
        <v>0</v>
      </c>
      <c r="AL102">
        <f t="shared" si="2"/>
        <v>0</v>
      </c>
      <c r="AM102" t="str">
        <f t="shared" si="3"/>
        <v>-</v>
      </c>
      <c r="AN102" s="23" t="s">
        <v>123</v>
      </c>
    </row>
    <row r="103" spans="1:40" x14ac:dyDescent="0.25">
      <c r="A103" s="23" t="s">
        <v>124</v>
      </c>
      <c r="B103" s="17">
        <f>IF(AND($C$5-0.03&gt;='Справочные данные'!B103,$C$5-0.03&lt;='Справочные данные'!C103),1,0)</f>
        <v>0</v>
      </c>
      <c r="C103" s="3">
        <f>IF(AND($C$5&gt;='Справочные данные'!B103,'Справочные данные'!$B$2&lt;='Справочные данные'!C103),1,0)</f>
        <v>1</v>
      </c>
      <c r="D103" s="3">
        <f>IF(AND($C$5+0.02&gt;='Справочные данные'!B103,$C$5+0.02&lt;='Справочные данные'!C103),1,0)</f>
        <v>1</v>
      </c>
      <c r="E103" s="4">
        <f>IF($F$5=0,0,IF(AND($F$5-IF('Справочные данные'!D103&lt;=0.5,0.05,IF('Справочные данные'!D103&lt;=0.9,0.08,IF('Справочные данные'!D103&lt;=1.3,0.15,0.15)))&gt;='Справочные данные'!D103,$F$5-IF('Справочные данные'!E103&lt;=0.5,0.05,IF('Справочные данные'!E103&lt;=0.9,0.08,IF('Справочные данные'!E103&lt;=1.3,0.15,0.15)))&lt;='Справочные данные'!E103),1,0))</f>
        <v>0</v>
      </c>
      <c r="F103" s="4">
        <f>IF($F$5=0,0,IF(AND($F$5&gt;='Справочные данные'!$D103,$F$5&lt;='Справочные данные'!E103),1,0))</f>
        <v>0</v>
      </c>
      <c r="G103" s="5">
        <f>IF($F$5=0,0,IF(AND($F$5+IF('Справочные данные'!D103&lt;=0.5,0.1,IF('Справочные данные'!D103&lt;=0.9,0.15,IF('Справочные данные'!D103&lt;=1.3,0.2,0.25)))&gt;='Справочные данные'!D103,$F$5+IF('Справочные данные'!E103&lt;=0.5,0.1,IF('Справочные данные'!E103&lt;=0.9,0.15,IF('Справочные данные'!E103&lt;=1.3,0.2,0.25)))&lt;='Справочные данные'!E103),1,0))</f>
        <v>0</v>
      </c>
      <c r="H103" s="4">
        <f>IF($I$5=0,0,IF(AND($I$5-IF('Справочные данные'!F103&lt;=0.5,0.07,IF('Справочные данные'!F103&lt;=0.9,0.1,0.12))&gt;='Справочные данные'!$F103,$I$5-IF('Справочные данные'!G103&lt;=0.5,0.07,IF('Справочные данные'!G103&lt;=0.9,0.1,0.12))&lt;='Справочные данные'!$G103),1,0))</f>
        <v>0</v>
      </c>
      <c r="I103" s="4">
        <f>IF($I$5=0,0,IF(AND($I$5&gt;='Справочные данные'!$F103,$I$5&lt;='Справочные данные'!$G103),1,0))</f>
        <v>0</v>
      </c>
      <c r="J103" s="5">
        <f>IF($I$5=0,0,IF(AND($I$5+IF('Справочные данные'!F103&lt;=0.5,0.1,IF('Справочные данные'!F103&lt;=0.9,0.18,0.25))&gt;='Справочные данные'!F103,$I$5+IF('Справочные данные'!G103&lt;=0.5,0.1,IF('Справочные данные'!G103&lt;=0.9,0.18,0.25))&lt;='Справочные данные'!G103),1,0))</f>
        <v>0</v>
      </c>
      <c r="K103" s="4">
        <f>IF($L$5=0,0,IF(AND($L$5-IF('Справочные данные'!L103&lt;=1,0.07,IF('Справочные данные'!L103&lt;=2,0.1,0.15))&gt;='Справочные данные'!$L103,$L$5-IF('Справочные данные'!M103&lt;=1,0.07,IF('Справочные данные'!M103&lt;=2,0.1,0.15))&lt;='Справочные данные'!$M103),1,0))</f>
        <v>0</v>
      </c>
      <c r="L103" s="4">
        <f>IF($L$5=0,0,IF(AND($L$5&gt;='Справочные данные'!$L103,$L$5&lt;='Справочные данные'!$M103),1,0))</f>
        <v>0</v>
      </c>
      <c r="M103" s="5">
        <f>IF($L$5=0,0,IF(AND($L$5+IF('Справочные данные'!L103&lt;=1,0.1,IF('Справочные данные'!L103&lt;=2,0.15,0.2))&gt;='Справочные данные'!L103,$L$5+IF('Справочные данные'!M103&lt;=1,0.1,IF('Справочные данные'!M103&lt;=2,0.15,0.2))&lt;='Справочные данные'!M103),1,0))</f>
        <v>0</v>
      </c>
      <c r="N103" s="4">
        <f>IF($O$5=0,0,IF(AND($O$5-IF('Справочные данные'!N103&lt;=1,0.1,IF('Справочные данные'!N103&lt;=2,0.15,0.2))&gt;='Справочные данные'!$N103,$O$5-IF('Справочные данные'!O103&lt;=1,0.1,IF('Справочные данные'!O103&lt;=2,0.15,0.2))&lt;='Справочные данные'!$O103),1,0))</f>
        <v>0</v>
      </c>
      <c r="O103" s="4">
        <f>IF($O$5=0,0,IF(AND($O$5&gt;='Справочные данные'!$N103,$O$5&lt;='Справочные данные'!$O103),1,0))</f>
        <v>0</v>
      </c>
      <c r="P103" s="5">
        <f>IF($O$5=0,0,IF(AND($O$5+IF('Справочные данные'!N103&lt;=1,0.15,IF('Справочные данные'!N103&lt;=2,0.2,0.25))&gt;='Справочные данные'!$N103,$O$5+IF('Справочные данные'!O103&lt;=1,0.15,IF('Справочные данные'!O103&lt;=2,0.2,0.25))&lt;='Справочные данные'!$O103),1,0))</f>
        <v>0</v>
      </c>
      <c r="Q103" s="4">
        <f>IF($R$5=0,0,IF(AND($R$5-0.1&gt;='Справочные данные'!$P103,$R$5-0.1&lt;='Справочные данные'!$Q103),1,0))</f>
        <v>0</v>
      </c>
      <c r="R103" s="4">
        <f>IF($R$5=0,0,IF(AND($R$5&gt;='Справочные данные'!$P103,$R$5&lt;='Справочные данные'!$Q103),1,0))</f>
        <v>0</v>
      </c>
      <c r="S103" s="5">
        <f>IF($R$5=0,0,IF(AND($R$5+0.1&gt;='Справочные данные'!$P103,$R$5+0.1&lt;='Справочные данные'!$Q103),1,0))</f>
        <v>0</v>
      </c>
      <c r="T103" s="4">
        <f>IF($U$5=0,0,IF(AND($U$5-IF('Справочные данные'!R103&lt;=0.2,0.03,0.05)&gt;='Справочные данные'!$R103,$U$5-IF('Справочные данные'!S103&lt;=0.2,0.03,0.05)&lt;='Справочные данные'!$S103),1,0))</f>
        <v>0</v>
      </c>
      <c r="U103" s="4">
        <f>IF($U$5=0,0,IF(AND($U$5&gt;='Справочные данные'!$R103,$U$5&lt;='Справочные данные'!$S103),1,0))</f>
        <v>0</v>
      </c>
      <c r="V103" s="5">
        <f>IF($U$5=0,0,IF(AND($U$5+IF('Справочные данные'!R103&lt;=0.2,0.03,0.05)&gt;='Справочные данные'!$R103,$U$5+IF('Справочные данные'!S103&lt;=0.2,0.03,0.55)&lt;='Справочные данные'!$S103),1,0))</f>
        <v>0</v>
      </c>
      <c r="W103" s="4">
        <f>IF($X$5=0,0,IF(AND($X$5-0.01&gt;='Справочные данные'!$T103,$X$5-0.01&lt;='Справочные данные'!$U103),1,0))</f>
        <v>0</v>
      </c>
      <c r="X103" s="4">
        <f>IF($X$5=0,0,IF(AND($X$5&gt;='Справочные данные'!$T103,$X$5&lt;='Справочные данные'!$U103),1,0))</f>
        <v>0</v>
      </c>
      <c r="Y103" s="5">
        <f>IF($X$5=0,0,IF(AND($X$5+0.01&gt;='Справочные данные'!$T103,$X$5+0.01&lt;='Справочные данные'!$U103),1,0))</f>
        <v>0</v>
      </c>
      <c r="Z103" s="4">
        <f>IF($AA$5=0,0,IF(AND($AA$5-0.02&gt;='Справочные данные'!$V103,$AA$5-0.02&lt;='Справочные данные'!$W103),1,0))</f>
        <v>0</v>
      </c>
      <c r="AA103" s="4">
        <f>IF($AA$5=0,0,IF(AND($AA$5&gt;='Справочные данные'!$V103,$AA$5&lt;='Справочные данные'!$W103),1,0))</f>
        <v>0</v>
      </c>
      <c r="AB103" s="5">
        <f>IF($AA$5=0,0,IF(AND($AA$5+0.02&gt;='Справочные данные'!$V103,$AA$5+0.02&lt;='Справочные данные'!$W103),1,0))</f>
        <v>0</v>
      </c>
      <c r="AC103" s="4">
        <f>IF($AD$5=0,0,IF(AND($AD$5-AC$6&gt;='Справочные данные'!$X103,$AD$5-AC$6&lt;='Справочные данные'!$Y103),1,0))</f>
        <v>0</v>
      </c>
      <c r="AD103" s="4">
        <f>IF($AD$5=0,0,IF(AND($AD$5&gt;='Справочные данные'!$X103,$AD$5&lt;='Справочные данные'!$Y103),1,0))</f>
        <v>0</v>
      </c>
      <c r="AE103" s="5">
        <f>IF($AD$5=0,0,IF(AND($AD$5+AE$6&gt;='Справочные данные'!$X103,$AD$5+AE$6&lt;='Справочные данные'!$Y103),1,0))</f>
        <v>0</v>
      </c>
      <c r="AF103" s="4">
        <f>IF($AG$5=0,0,IF(AND($AG$5-AF$6&gt;='Справочные данные'!$AF103,$AG$5-AF$6&lt;='Справочные данные'!$AG103),1,0))</f>
        <v>0</v>
      </c>
      <c r="AG103" s="4">
        <f>IF($AG$5=0,0,IF(AND($AG$5&gt;='Справочные данные'!$AF103,$AG$5&lt;='Справочные данные'!$AG103),1,0))</f>
        <v>0</v>
      </c>
      <c r="AH103" s="5">
        <f>IF($AG$5=0,0,IF(AND($AG$5+AH$6&gt;='Справочные данные'!$AF103,$AG$5+AH$6&lt;='Справочные данные'!$AG103),1,0))</f>
        <v>0</v>
      </c>
      <c r="AI103" s="4">
        <f>IF($AJ$5=0,0,IF(AND($AJ$5-AI$6&gt;='Справочные данные'!$AH103,$AJ$5-AI$6&lt;='Справочные данные'!$AI103),1,0))</f>
        <v>0</v>
      </c>
      <c r="AJ103" s="4">
        <f>IF($AJ$5=0,0,IF(AND($AJ$5&gt;='Справочные данные'!$AH103,$AJ$5&lt;='Справочные данные'!$AI103),1,0))</f>
        <v>0</v>
      </c>
      <c r="AK103" s="5">
        <f>IF($AJ$5=0,0,IF(AND($AJ$5+AK$6&gt;='Справочные данные'!$AH103,$AJ$5+AK$6&lt;='Справочные данные'!$AI103),1,0))</f>
        <v>0</v>
      </c>
      <c r="AL103">
        <f t="shared" si="2"/>
        <v>2</v>
      </c>
      <c r="AM103" t="str">
        <f t="shared" si="3"/>
        <v>-</v>
      </c>
      <c r="AN103" s="23" t="s">
        <v>124</v>
      </c>
    </row>
    <row r="104" spans="1:40" x14ac:dyDescent="0.25">
      <c r="A104" s="23" t="s">
        <v>125</v>
      </c>
      <c r="B104" s="17">
        <f>IF(AND($C$5-0.03&gt;='Справочные данные'!B104,$C$5-0.03&lt;='Справочные данные'!C104),1,0)</f>
        <v>0</v>
      </c>
      <c r="C104" s="3">
        <f>IF(AND($C$5&gt;='Справочные данные'!B104,'Справочные данные'!$B$2&lt;='Справочные данные'!C104),1,0)</f>
        <v>0</v>
      </c>
      <c r="D104" s="3">
        <f>IF(AND($C$5+0.02&gt;='Справочные данные'!B104,$C$5+0.02&lt;='Справочные данные'!C104),1,0)</f>
        <v>0</v>
      </c>
      <c r="E104" s="4">
        <f>IF($F$5=0,0,IF(AND($F$5-IF('Справочные данные'!D104&lt;=0.5,0.05,IF('Справочные данные'!D104&lt;=0.9,0.08,IF('Справочные данные'!D104&lt;=1.3,0.15,0.15)))&gt;='Справочные данные'!D104,$F$5-IF('Справочные данные'!E104&lt;=0.5,0.05,IF('Справочные данные'!E104&lt;=0.9,0.08,IF('Справочные данные'!E104&lt;=1.3,0.15,0.15)))&lt;='Справочные данные'!E104),1,0))</f>
        <v>0</v>
      </c>
      <c r="F104" s="4">
        <f>IF($F$5=0,0,IF(AND($F$5&gt;='Справочные данные'!$D104,$F$5&lt;='Справочные данные'!E104),1,0))</f>
        <v>1</v>
      </c>
      <c r="G104" s="5">
        <f>IF($F$5=0,0,IF(AND($F$5+IF('Справочные данные'!D104&lt;=0.5,0.1,IF('Справочные данные'!D104&lt;=0.9,0.15,IF('Справочные данные'!D104&lt;=1.3,0.2,0.25)))&gt;='Справочные данные'!D104,$F$5+IF('Справочные данные'!E104&lt;=0.5,0.1,IF('Справочные данные'!E104&lt;=0.9,0.15,IF('Справочные данные'!E104&lt;=1.3,0.2,0.25)))&lt;='Справочные данные'!E104),1,0))</f>
        <v>1</v>
      </c>
      <c r="H104" s="4">
        <f>IF($I$5=0,0,IF(AND($I$5-IF('Справочные данные'!F104&lt;=0.5,0.07,IF('Справочные данные'!F104&lt;=0.9,0.1,0.12))&gt;='Справочные данные'!$F104,$I$5-IF('Справочные данные'!G104&lt;=0.5,0.07,IF('Справочные данные'!G104&lt;=0.9,0.1,0.12))&lt;='Справочные данные'!$G104),1,0))</f>
        <v>0</v>
      </c>
      <c r="I104" s="4">
        <f>IF($I$5=0,0,IF(AND($I$5&gt;='Справочные данные'!$F104,$I$5&lt;='Справочные данные'!$G104),1,0))</f>
        <v>1</v>
      </c>
      <c r="J104" s="5">
        <f>IF($I$5=0,0,IF(AND($I$5+IF('Справочные данные'!F104&lt;=0.5,0.1,IF('Справочные данные'!F104&lt;=0.9,0.18,0.25))&gt;='Справочные данные'!F104,$I$5+IF('Справочные данные'!G104&lt;=0.5,0.1,IF('Справочные данные'!G104&lt;=0.9,0.18,0.25))&lt;='Справочные данные'!G104),1,0))</f>
        <v>1</v>
      </c>
      <c r="K104" s="4">
        <f>IF($L$5=0,0,IF(AND($L$5-IF('Справочные данные'!L104&lt;=1,0.07,IF('Справочные данные'!L104&lt;=2,0.1,0.15))&gt;='Справочные данные'!$L104,$L$5-IF('Справочные данные'!M104&lt;=1,0.07,IF('Справочные данные'!M104&lt;=2,0.1,0.15))&lt;='Справочные данные'!$M104),1,0))</f>
        <v>0</v>
      </c>
      <c r="L104" s="4">
        <f>IF($L$5=0,0,IF(AND($L$5&gt;='Справочные данные'!$L104,$L$5&lt;='Справочные данные'!$M104),1,0))</f>
        <v>0</v>
      </c>
      <c r="M104" s="5">
        <f>IF($L$5=0,0,IF(AND($L$5+IF('Справочные данные'!L104&lt;=1,0.1,IF('Справочные данные'!L104&lt;=2,0.15,0.2))&gt;='Справочные данные'!L104,$L$5+IF('Справочные данные'!M104&lt;=1,0.1,IF('Справочные данные'!M104&lt;=2,0.15,0.2))&lt;='Справочные данные'!M104),1,0))</f>
        <v>0</v>
      </c>
      <c r="N104" s="4">
        <f>IF($O$5=0,0,IF(AND($O$5-IF('Справочные данные'!N104&lt;=1,0.1,IF('Справочные данные'!N104&lt;=2,0.15,0.2))&gt;='Справочные данные'!$N104,$O$5-IF('Справочные данные'!O104&lt;=1,0.1,IF('Справочные данные'!O104&lt;=2,0.15,0.2))&lt;='Справочные данные'!$O104),1,0))</f>
        <v>0</v>
      </c>
      <c r="O104" s="4">
        <f>IF($O$5=0,0,IF(AND($O$5&gt;='Справочные данные'!$N104,$O$5&lt;='Справочные данные'!$O104),1,0))</f>
        <v>0</v>
      </c>
      <c r="P104" s="5">
        <f>IF($O$5=0,0,IF(AND($O$5+IF('Справочные данные'!N104&lt;=1,0.15,IF('Справочные данные'!N104&lt;=2,0.2,0.25))&gt;='Справочные данные'!$N104,$O$5+IF('Справочные данные'!O104&lt;=1,0.15,IF('Справочные данные'!O104&lt;=2,0.2,0.25))&lt;='Справочные данные'!$O104),1,0))</f>
        <v>0</v>
      </c>
      <c r="Q104" s="4">
        <f>IF($R$5=0,0,IF(AND($R$5-0.1&gt;='Справочные данные'!$P104,$R$5-0.1&lt;='Справочные данные'!$Q104),1,0))</f>
        <v>0</v>
      </c>
      <c r="R104" s="4">
        <f>IF($R$5=0,0,IF(AND($R$5&gt;='Справочные данные'!$P104,$R$5&lt;='Справочные данные'!$Q104),1,0))</f>
        <v>0</v>
      </c>
      <c r="S104" s="5">
        <f>IF($R$5=0,0,IF(AND($R$5+0.1&gt;='Справочные данные'!$P104,$R$5+0.1&lt;='Справочные данные'!$Q104),1,0))</f>
        <v>0</v>
      </c>
      <c r="T104" s="4">
        <f>IF($U$5=0,0,IF(AND($U$5-IF('Справочные данные'!R104&lt;=0.2,0.03,0.05)&gt;='Справочные данные'!$R104,$U$5-IF('Справочные данные'!S104&lt;=0.2,0.03,0.05)&lt;='Справочные данные'!$S104),1,0))</f>
        <v>0</v>
      </c>
      <c r="U104" s="4">
        <f>IF($U$5=0,0,IF(AND($U$5&gt;='Справочные данные'!$R104,$U$5&lt;='Справочные данные'!$S104),1,0))</f>
        <v>0</v>
      </c>
      <c r="V104" s="5">
        <f>IF($U$5=0,0,IF(AND($U$5+IF('Справочные данные'!R104&lt;=0.2,0.03,0.05)&gt;='Справочные данные'!$R104,$U$5+IF('Справочные данные'!S104&lt;=0.2,0.03,0.55)&lt;='Справочные данные'!$S104),1,0))</f>
        <v>0</v>
      </c>
      <c r="W104" s="4">
        <f>IF($X$5=0,0,IF(AND($X$5-0.01&gt;='Справочные данные'!$T104,$X$5-0.01&lt;='Справочные данные'!$U104),1,0))</f>
        <v>0</v>
      </c>
      <c r="X104" s="4">
        <f>IF($X$5=0,0,IF(AND($X$5&gt;='Справочные данные'!$T104,$X$5&lt;='Справочные данные'!$U104),1,0))</f>
        <v>0</v>
      </c>
      <c r="Y104" s="5">
        <f>IF($X$5=0,0,IF(AND($X$5+0.01&gt;='Справочные данные'!$T104,$X$5+0.01&lt;='Справочные данные'!$U104),1,0))</f>
        <v>0</v>
      </c>
      <c r="Z104" s="4">
        <f>IF($AA$5=0,0,IF(AND($AA$5-0.02&gt;='Справочные данные'!$V104,$AA$5-0.02&lt;='Справочные данные'!$W104),1,0))</f>
        <v>0</v>
      </c>
      <c r="AA104" s="4">
        <f>IF($AA$5=0,0,IF(AND($AA$5&gt;='Справочные данные'!$V104,$AA$5&lt;='Справочные данные'!$W104),1,0))</f>
        <v>0</v>
      </c>
      <c r="AB104" s="5">
        <f>IF($AA$5=0,0,IF(AND($AA$5+0.02&gt;='Справочные данные'!$V104,$AA$5+0.02&lt;='Справочные данные'!$W104),1,0))</f>
        <v>0</v>
      </c>
      <c r="AC104" s="4">
        <f>IF($AD$5=0,0,IF(AND($AD$5-AC$6&gt;='Справочные данные'!$X104,$AD$5-AC$6&lt;='Справочные данные'!$Y104),1,0))</f>
        <v>0</v>
      </c>
      <c r="AD104" s="4">
        <f>IF($AD$5=0,0,IF(AND($AD$5&gt;='Справочные данные'!$X104,$AD$5&lt;='Справочные данные'!$Y104),1,0))</f>
        <v>0</v>
      </c>
      <c r="AE104" s="5">
        <f>IF($AD$5=0,0,IF(AND($AD$5+AE$6&gt;='Справочные данные'!$X104,$AD$5+AE$6&lt;='Справочные данные'!$Y104),1,0))</f>
        <v>0</v>
      </c>
      <c r="AF104" s="4">
        <f>IF($AG$5=0,0,IF(AND($AG$5-AF$6&gt;='Справочные данные'!$AF104,$AG$5-AF$6&lt;='Справочные данные'!$AG104),1,0))</f>
        <v>0</v>
      </c>
      <c r="AG104" s="4">
        <f>IF($AG$5=0,0,IF(AND($AG$5&gt;='Справочные данные'!$AF104,$AG$5&lt;='Справочные данные'!$AG104),1,0))</f>
        <v>0</v>
      </c>
      <c r="AH104" s="5">
        <f>IF($AG$5=0,0,IF(AND($AG$5+AH$6&gt;='Справочные данные'!$AF104,$AG$5+AH$6&lt;='Справочные данные'!$AG104),1,0))</f>
        <v>0</v>
      </c>
      <c r="AI104" s="4">
        <f>IF($AJ$5=0,0,IF(AND($AJ$5-AI$6&gt;='Справочные данные'!$AH104,$AJ$5-AI$6&lt;='Справочные данные'!$AI104),1,0))</f>
        <v>0</v>
      </c>
      <c r="AJ104" s="4">
        <f>IF($AJ$5=0,0,IF(AND($AJ$5&gt;='Справочные данные'!$AH104,$AJ$5&lt;='Справочные данные'!$AI104),1,0))</f>
        <v>0</v>
      </c>
      <c r="AK104" s="5">
        <f>IF($AJ$5=0,0,IF(AND($AJ$5+AK$6&gt;='Справочные данные'!$AH104,$AJ$5+AK$6&lt;='Справочные данные'!$AI104),1,0))</f>
        <v>0</v>
      </c>
      <c r="AL104">
        <f t="shared" si="2"/>
        <v>4</v>
      </c>
      <c r="AM104" t="str">
        <f t="shared" si="3"/>
        <v>-</v>
      </c>
      <c r="AN104" s="23" t="s">
        <v>125</v>
      </c>
    </row>
    <row r="105" spans="1:40" x14ac:dyDescent="0.25">
      <c r="A105" s="23" t="s">
        <v>126</v>
      </c>
      <c r="B105" s="17">
        <f>IF(AND($C$5-0.03&gt;='Справочные данные'!B105,$C$5-0.03&lt;='Справочные данные'!C105),1,0)</f>
        <v>0</v>
      </c>
      <c r="C105" s="3">
        <f>IF(AND($C$5&gt;='Справочные данные'!B105,'Справочные данные'!$B$2&lt;='Справочные данные'!C105),1,0)</f>
        <v>0</v>
      </c>
      <c r="D105" s="3">
        <f>IF(AND($C$5+0.02&gt;='Справочные данные'!B105,$C$5+0.02&lt;='Справочные данные'!C105),1,0)</f>
        <v>0</v>
      </c>
      <c r="E105" s="4">
        <f>IF($F$5=0,0,IF(AND($F$5-IF('Справочные данные'!D105&lt;=0.5,0.05,IF('Справочные данные'!D105&lt;=0.9,0.08,IF('Справочные данные'!D105&lt;=1.3,0.15,0.15)))&gt;='Справочные данные'!D105,$F$5-IF('Справочные данные'!E105&lt;=0.5,0.05,IF('Справочные данные'!E105&lt;=0.9,0.08,IF('Справочные данные'!E105&lt;=1.3,0.15,0.15)))&lt;='Справочные данные'!E105),1,0))</f>
        <v>0</v>
      </c>
      <c r="F105" s="4">
        <f>IF($F$5=0,0,IF(AND($F$5&gt;='Справочные данные'!$D105,$F$5&lt;='Справочные данные'!E105),1,0))</f>
        <v>0</v>
      </c>
      <c r="G105" s="5">
        <f>IF($F$5=0,0,IF(AND($F$5+IF('Справочные данные'!D105&lt;=0.5,0.1,IF('Справочные данные'!D105&lt;=0.9,0.15,IF('Справочные данные'!D105&lt;=1.3,0.2,0.25)))&gt;='Справочные данные'!D105,$F$5+IF('Справочные данные'!E105&lt;=0.5,0.1,IF('Справочные данные'!E105&lt;=0.9,0.15,IF('Справочные данные'!E105&lt;=1.3,0.2,0.25)))&lt;='Справочные данные'!E105),1,0))</f>
        <v>0</v>
      </c>
      <c r="H105" s="4">
        <f>IF($I$5=0,0,IF(AND($I$5-IF('Справочные данные'!F105&lt;=0.5,0.07,IF('Справочные данные'!F105&lt;=0.9,0.1,0.12))&gt;='Справочные данные'!$F105,$I$5-IF('Справочные данные'!G105&lt;=0.5,0.07,IF('Справочные данные'!G105&lt;=0.9,0.1,0.12))&lt;='Справочные данные'!$G105),1,0))</f>
        <v>1</v>
      </c>
      <c r="I105" s="4">
        <f>IF($I$5=0,0,IF(AND($I$5&gt;='Справочные данные'!$F105,$I$5&lt;='Справочные данные'!$G105),1,0))</f>
        <v>1</v>
      </c>
      <c r="J105" s="5">
        <f>IF($I$5=0,0,IF(AND($I$5+IF('Справочные данные'!F105&lt;=0.5,0.1,IF('Справочные данные'!F105&lt;=0.9,0.18,0.25))&gt;='Справочные данные'!F105,$I$5+IF('Справочные данные'!G105&lt;=0.5,0.1,IF('Справочные данные'!G105&lt;=0.9,0.18,0.25))&lt;='Справочные данные'!G105),1,0))</f>
        <v>0</v>
      </c>
      <c r="K105" s="4">
        <f>IF($L$5=0,0,IF(AND($L$5-IF('Справочные данные'!L105&lt;=1,0.07,IF('Справочные данные'!L105&lt;=2,0.1,0.15))&gt;='Справочные данные'!$L105,$L$5-IF('Справочные данные'!M105&lt;=1,0.07,IF('Справочные данные'!M105&lt;=2,0.1,0.15))&lt;='Справочные данные'!$M105),1,0))</f>
        <v>0</v>
      </c>
      <c r="L105" s="4">
        <f>IF($L$5=0,0,IF(AND($L$5&gt;='Справочные данные'!$L105,$L$5&lt;='Справочные данные'!$M105),1,0))</f>
        <v>0</v>
      </c>
      <c r="M105" s="5">
        <f>IF($L$5=0,0,IF(AND($L$5+IF('Справочные данные'!L105&lt;=1,0.1,IF('Справочные данные'!L105&lt;=2,0.15,0.2))&gt;='Справочные данные'!L105,$L$5+IF('Справочные данные'!M105&lt;=1,0.1,IF('Справочные данные'!M105&lt;=2,0.15,0.2))&lt;='Справочные данные'!M105),1,0))</f>
        <v>0</v>
      </c>
      <c r="N105" s="4">
        <f>IF($O$5=0,0,IF(AND($O$5-IF('Справочные данные'!N105&lt;=1,0.1,IF('Справочные данные'!N105&lt;=2,0.15,0.2))&gt;='Справочные данные'!$N105,$O$5-IF('Справочные данные'!O105&lt;=1,0.1,IF('Справочные данные'!O105&lt;=2,0.15,0.2))&lt;='Справочные данные'!$O105),1,0))</f>
        <v>0</v>
      </c>
      <c r="O105" s="4">
        <f>IF($O$5=0,0,IF(AND($O$5&gt;='Справочные данные'!$N105,$O$5&lt;='Справочные данные'!$O105),1,0))</f>
        <v>0</v>
      </c>
      <c r="P105" s="5">
        <f>IF($O$5=0,0,IF(AND($O$5+IF('Справочные данные'!N105&lt;=1,0.15,IF('Справочные данные'!N105&lt;=2,0.2,0.25))&gt;='Справочные данные'!$N105,$O$5+IF('Справочные данные'!O105&lt;=1,0.15,IF('Справочные данные'!O105&lt;=2,0.2,0.25))&lt;='Справочные данные'!$O105),1,0))</f>
        <v>0</v>
      </c>
      <c r="Q105" s="4">
        <f>IF($R$5=0,0,IF(AND($R$5-0.1&gt;='Справочные данные'!$P105,$R$5-0.1&lt;='Справочные данные'!$Q105),1,0))</f>
        <v>0</v>
      </c>
      <c r="R105" s="4">
        <f>IF($R$5=0,0,IF(AND($R$5&gt;='Справочные данные'!$P105,$R$5&lt;='Справочные данные'!$Q105),1,0))</f>
        <v>0</v>
      </c>
      <c r="S105" s="5">
        <f>IF($R$5=0,0,IF(AND($R$5+0.1&gt;='Справочные данные'!$P105,$R$5+0.1&lt;='Справочные данные'!$Q105),1,0))</f>
        <v>0</v>
      </c>
      <c r="T105" s="4">
        <f>IF($U$5=0,0,IF(AND($U$5-IF('Справочные данные'!R105&lt;=0.2,0.03,0.05)&gt;='Справочные данные'!$R105,$U$5-IF('Справочные данные'!S105&lt;=0.2,0.03,0.05)&lt;='Справочные данные'!$S105),1,0))</f>
        <v>0</v>
      </c>
      <c r="U105" s="4">
        <f>IF($U$5=0,0,IF(AND($U$5&gt;='Справочные данные'!$R105,$U$5&lt;='Справочные данные'!$S105),1,0))</f>
        <v>0</v>
      </c>
      <c r="V105" s="5">
        <f>IF($U$5=0,0,IF(AND($U$5+IF('Справочные данные'!R105&lt;=0.2,0.03,0.05)&gt;='Справочные данные'!$R105,$U$5+IF('Справочные данные'!S105&lt;=0.2,0.03,0.55)&lt;='Справочные данные'!$S105),1,0))</f>
        <v>0</v>
      </c>
      <c r="W105" s="4">
        <f>IF($X$5=0,0,IF(AND($X$5-0.01&gt;='Справочные данные'!$T105,$X$5-0.01&lt;='Справочные данные'!$U105),1,0))</f>
        <v>0</v>
      </c>
      <c r="X105" s="4">
        <f>IF($X$5=0,0,IF(AND($X$5&gt;='Справочные данные'!$T105,$X$5&lt;='Справочные данные'!$U105),1,0))</f>
        <v>0</v>
      </c>
      <c r="Y105" s="5">
        <f>IF($X$5=0,0,IF(AND($X$5+0.01&gt;='Справочные данные'!$T105,$X$5+0.01&lt;='Справочные данные'!$U105),1,0))</f>
        <v>0</v>
      </c>
      <c r="Z105" s="4">
        <f>IF($AA$5=0,0,IF(AND($AA$5-0.02&gt;='Справочные данные'!$V105,$AA$5-0.02&lt;='Справочные данные'!$W105),1,0))</f>
        <v>0</v>
      </c>
      <c r="AA105" s="4">
        <f>IF($AA$5=0,0,IF(AND($AA$5&gt;='Справочные данные'!$V105,$AA$5&lt;='Справочные данные'!$W105),1,0))</f>
        <v>0</v>
      </c>
      <c r="AB105" s="5">
        <f>IF($AA$5=0,0,IF(AND($AA$5+0.02&gt;='Справочные данные'!$V105,$AA$5+0.02&lt;='Справочные данные'!$W105),1,0))</f>
        <v>0</v>
      </c>
      <c r="AC105" s="4">
        <f>IF($AD$5=0,0,IF(AND($AD$5-AC$6&gt;='Справочные данные'!$X105,$AD$5-AC$6&lt;='Справочные данные'!$Y105),1,0))</f>
        <v>0</v>
      </c>
      <c r="AD105" s="4">
        <f>IF($AD$5=0,0,IF(AND($AD$5&gt;='Справочные данные'!$X105,$AD$5&lt;='Справочные данные'!$Y105),1,0))</f>
        <v>0</v>
      </c>
      <c r="AE105" s="5">
        <f>IF($AD$5=0,0,IF(AND($AD$5+AE$6&gt;='Справочные данные'!$X105,$AD$5+AE$6&lt;='Справочные данные'!$Y105),1,0))</f>
        <v>0</v>
      </c>
      <c r="AF105" s="4">
        <f>IF($AG$5=0,0,IF(AND($AG$5-AF$6&gt;='Справочные данные'!$AF105,$AG$5-AF$6&lt;='Справочные данные'!$AG105),1,0))</f>
        <v>0</v>
      </c>
      <c r="AG105" s="4">
        <f>IF($AG$5=0,0,IF(AND($AG$5&gt;='Справочные данные'!$AF105,$AG$5&lt;='Справочные данные'!$AG105),1,0))</f>
        <v>0</v>
      </c>
      <c r="AH105" s="5">
        <f>IF($AG$5=0,0,IF(AND($AG$5+AH$6&gt;='Справочные данные'!$AF105,$AG$5+AH$6&lt;='Справочные данные'!$AG105),1,0))</f>
        <v>0</v>
      </c>
      <c r="AI105" s="4">
        <f>IF($AJ$5=0,0,IF(AND($AJ$5-AI$6&gt;='Справочные данные'!$AH105,$AJ$5-AI$6&lt;='Справочные данные'!$AI105),1,0))</f>
        <v>0</v>
      </c>
      <c r="AJ105" s="4">
        <f>IF($AJ$5=0,0,IF(AND($AJ$5&gt;='Справочные данные'!$AH105,$AJ$5&lt;='Справочные данные'!$AI105),1,0))</f>
        <v>0</v>
      </c>
      <c r="AK105" s="5">
        <f>IF($AJ$5=0,0,IF(AND($AJ$5+AK$6&gt;='Справочные данные'!$AH105,$AJ$5+AK$6&lt;='Справочные данные'!$AI105),1,0))</f>
        <v>0</v>
      </c>
      <c r="AL105">
        <f t="shared" si="2"/>
        <v>2</v>
      </c>
      <c r="AM105" t="str">
        <f t="shared" si="3"/>
        <v>-</v>
      </c>
      <c r="AN105" s="23" t="s">
        <v>126</v>
      </c>
    </row>
    <row r="106" spans="1:40" x14ac:dyDescent="0.25">
      <c r="A106" s="23" t="s">
        <v>127</v>
      </c>
      <c r="B106" s="17">
        <f>IF(AND($C$5-0.02&gt;='Справочные данные'!B106,$C$5-0.02&lt;='Справочные данные'!C106),1,0)</f>
        <v>1</v>
      </c>
      <c r="C106" s="3">
        <f>IF(AND($C$5&gt;='Справочные данные'!B106,'Справочные данные'!$B$2&lt;='Справочные данные'!C106),1,0)</f>
        <v>0</v>
      </c>
      <c r="D106" s="3">
        <f>IF(AND($C$5+0.01&gt;='Справочные данные'!B106,$C$5+0.01&lt;='Справочные данные'!C106),1,0)</f>
        <v>0</v>
      </c>
      <c r="E106" s="4">
        <f>IF($F$5=0,0,IF(AND($F$5-IF('Справочные данные'!D106&lt;=0.5,0.05,IF('Справочные данные'!D106&lt;=0.9,0.08,IF('Справочные данные'!D106&lt;=1.3,0.15,0.15)))&gt;='Справочные данные'!D106,$F$5-IF('Справочные данные'!E106&lt;=0.5,0.05,IF('Справочные данные'!E106&lt;=0.9,0.08,IF('Справочные данные'!E106&lt;=1.3,0.15,0.15)))&lt;='Справочные данные'!E106),1,0))</f>
        <v>0</v>
      </c>
      <c r="F106" s="4">
        <f>IF($F$5=0,0,IF(AND($F$5&gt;='Справочные данные'!$D106,$F$5&lt;='Справочные данные'!E106),1,0))</f>
        <v>0</v>
      </c>
      <c r="G106" s="5">
        <f>IF($F$5=0,0,IF(AND($F$5+IF('Справочные данные'!D106&lt;=0.5,0.1,IF('Справочные данные'!D106&lt;=0.9,0.15,IF('Справочные данные'!D106&lt;=1.3,0.2,0.25)))&gt;='Справочные данные'!D106,$F$5+IF('Справочные данные'!E106&lt;=0.5,0.1,IF('Справочные данные'!E106&lt;=0.9,0.15,IF('Справочные данные'!E106&lt;=1.3,0.2,0.25)))&lt;='Справочные данные'!E106),1,0))</f>
        <v>0</v>
      </c>
      <c r="H106" s="4">
        <f>IF($I$5=0,0,IF(AND($I$5-IF('Справочные данные'!F106&lt;=0.5,0.07,IF('Справочные данные'!F106&lt;=0.9,0.1,0.12))&gt;='Справочные данные'!$F106,$I$5-IF('Справочные данные'!G106&lt;=0.5,0.07,IF('Справочные данные'!G106&lt;=0.9,0.1,0.12))&lt;='Справочные данные'!$G106),1,0))</f>
        <v>0</v>
      </c>
      <c r="I106" s="4">
        <f>IF($I$5=0,0,IF(AND($I$5&gt;='Справочные данные'!$F106,$I$5&lt;='Справочные данные'!$G106),1,0))</f>
        <v>0</v>
      </c>
      <c r="J106" s="5">
        <f>IF($I$5=0,0,IF(AND($I$5+IF('Справочные данные'!F106&lt;=0.5,0.1,IF('Справочные данные'!F106&lt;=0.9,0.18,0.25))&gt;='Справочные данные'!F106,$I$5+IF('Справочные данные'!G106&lt;=0.5,0.1,IF('Справочные данные'!G106&lt;=0.9,0.18,0.25))&lt;='Справочные данные'!G106),1,0))</f>
        <v>0</v>
      </c>
      <c r="K106" s="4">
        <f>IF($L$5=0,0,IF(AND($L$5-IF('Справочные данные'!L106&lt;=1,0.07,IF('Справочные данные'!L106&lt;=2,0.1,0.15))&gt;='Справочные данные'!$L106,$L$5-IF('Справочные данные'!M106&lt;=1,0.07,IF('Справочные данные'!M106&lt;=2,0.1,0.15))&lt;='Справочные данные'!$M106),1,0))</f>
        <v>0</v>
      </c>
      <c r="L106" s="4">
        <f>IF($L$5=0,0,IF(AND($L$5&gt;='Справочные данные'!$L106,$L$5&lt;='Справочные данные'!$M106),1,0))</f>
        <v>0</v>
      </c>
      <c r="M106" s="5">
        <f>IF($L$5=0,0,IF(AND($L$5+IF('Справочные данные'!L106&lt;=1,0.1,IF('Справочные данные'!L106&lt;=2,0.15,0.2))&gt;='Справочные данные'!L106,$L$5+IF('Справочные данные'!M106&lt;=1,0.1,IF('Справочные данные'!M106&lt;=2,0.15,0.2))&lt;='Справочные данные'!M106),1,0))</f>
        <v>0</v>
      </c>
      <c r="N106" s="4">
        <f>IF($O$5=0,0,IF(AND($O$5-IF('Справочные данные'!N106&lt;=1,0.1,IF('Справочные данные'!N106&lt;=2,0.15,0.2))&gt;='Справочные данные'!$N106,$O$5-IF('Справочные данные'!O106&lt;=1,0.1,IF('Справочные данные'!O106&lt;=2,0.15,0.2))&lt;='Справочные данные'!$O106),1,0))</f>
        <v>0</v>
      </c>
      <c r="O106" s="4">
        <f>IF($O$5=0,0,IF(AND($O$5&gt;='Справочные данные'!$N106,$O$5&lt;='Справочные данные'!$O106),1,0))</f>
        <v>0</v>
      </c>
      <c r="P106" s="5">
        <f>IF($O$5=0,0,IF(AND($O$5+IF('Справочные данные'!N106&lt;=1,0.15,IF('Справочные данные'!N106&lt;=2,0.2,0.25))&gt;='Справочные данные'!$N106,$O$5+IF('Справочные данные'!O106&lt;=1,0.15,IF('Справочные данные'!O106&lt;=2,0.2,0.25))&lt;='Справочные данные'!$O106),1,0))</f>
        <v>0</v>
      </c>
      <c r="Q106" s="4">
        <f>IF($R$5=0,0,IF(AND($R$5-0.1&gt;='Справочные данные'!$P106,$R$5-0.1&lt;='Справочные данные'!$Q106),1,0))</f>
        <v>0</v>
      </c>
      <c r="R106" s="4">
        <f>IF($R$5=0,0,IF(AND($R$5&gt;='Справочные данные'!$P106,$R$5&lt;='Справочные данные'!$Q106),1,0))</f>
        <v>0</v>
      </c>
      <c r="S106" s="5">
        <f>IF($R$5=0,0,IF(AND($R$5+0.1&gt;='Справочные данные'!$P106,$R$5+0.1&lt;='Справочные данные'!$Q106),1,0))</f>
        <v>0</v>
      </c>
      <c r="T106" s="4">
        <f>IF($U$5=0,0,IF(AND($U$5-IF('Справочные данные'!R106&lt;=0.2,0.03,0.05)&gt;='Справочные данные'!$R106,$U$5-IF('Справочные данные'!S106&lt;=0.2,0.03,0.05)&lt;='Справочные данные'!$S106),1,0))</f>
        <v>0</v>
      </c>
      <c r="U106" s="4">
        <f>IF($U$5=0,0,IF(AND($U$5&gt;='Справочные данные'!$R106,$U$5&lt;='Справочные данные'!$S106),1,0))</f>
        <v>0</v>
      </c>
      <c r="V106" s="5">
        <f>IF($U$5=0,0,IF(AND($U$5+IF('Справочные данные'!R106&lt;=0.2,0.03,0.05)&gt;='Справочные данные'!$R106,$U$5+IF('Справочные данные'!S106&lt;=0.2,0.03,0.55)&lt;='Справочные данные'!$S106),1,0))</f>
        <v>0</v>
      </c>
      <c r="W106" s="4">
        <f>IF($X$5=0,0,IF(AND($X$5-0.01&gt;='Справочные данные'!$T106,$X$5-0.01&lt;='Справочные данные'!$U106),1,0))</f>
        <v>0</v>
      </c>
      <c r="X106" s="4">
        <f>IF($X$5=0,0,IF(AND($X$5&gt;='Справочные данные'!$T106,$X$5&lt;='Справочные данные'!$U106),1,0))</f>
        <v>0</v>
      </c>
      <c r="Y106" s="5">
        <f>IF($X$5=0,0,IF(AND($X$5+0.01&gt;='Справочные данные'!$T106,$X$5+0.01&lt;='Справочные данные'!$U106),1,0))</f>
        <v>0</v>
      </c>
      <c r="Z106" s="4">
        <f>IF($AA$5=0,0,IF(AND($AA$5-0.02&gt;='Справочные данные'!$V106,$AA$5-0.02&lt;='Справочные данные'!$W106),1,0))</f>
        <v>0</v>
      </c>
      <c r="AA106" s="4">
        <f>IF($AA$5=0,0,IF(AND($AA$5&gt;='Справочные данные'!$V106,$AA$5&lt;='Справочные данные'!$W106),1,0))</f>
        <v>0</v>
      </c>
      <c r="AB106" s="5">
        <f>IF($AA$5=0,0,IF(AND($AA$5+0.02&gt;='Справочные данные'!$V106,$AA$5+0.02&lt;='Справочные данные'!$W106),1,0))</f>
        <v>0</v>
      </c>
      <c r="AC106" s="4">
        <f>IF($AD$5=0,0,IF(AND($AD$5-AC$6&gt;='Справочные данные'!$X106,$AD$5-AC$6&lt;='Справочные данные'!$Y106),1,0))</f>
        <v>0</v>
      </c>
      <c r="AD106" s="4">
        <f>IF($AD$5=0,0,IF(AND($AD$5&gt;='Справочные данные'!$X106,$AD$5&lt;='Справочные данные'!$Y106),1,0))</f>
        <v>0</v>
      </c>
      <c r="AE106" s="5">
        <f>IF($AD$5=0,0,IF(AND($AD$5+AE$6&gt;='Справочные данные'!$X106,$AD$5+AE$6&lt;='Справочные данные'!$Y106),1,0))</f>
        <v>0</v>
      </c>
      <c r="AF106" s="4">
        <f>IF($AG$5=0,0,IF(AND($AG$5-AF$6&gt;='Справочные данные'!$AF106,$AG$5-AF$6&lt;='Справочные данные'!$AG106),1,0))</f>
        <v>0</v>
      </c>
      <c r="AG106" s="4">
        <f>IF($AG$5=0,0,IF(AND($AG$5&gt;='Справочные данные'!$AF106,$AG$5&lt;='Справочные данные'!$AG106),1,0))</f>
        <v>0</v>
      </c>
      <c r="AH106" s="5">
        <f>IF($AG$5=0,0,IF(AND($AG$5+AH$6&gt;='Справочные данные'!$AF106,$AG$5+AH$6&lt;='Справочные данные'!$AG106),1,0))</f>
        <v>0</v>
      </c>
      <c r="AI106" s="4">
        <f>IF($AJ$5=0,0,IF(AND($AJ$5-AI$6&gt;='Справочные данные'!$AH106,$AJ$5-AI$6&lt;='Справочные данные'!$AI106),1,0))</f>
        <v>0</v>
      </c>
      <c r="AJ106" s="4">
        <f>IF($AJ$5=0,0,IF(AND($AJ$5&gt;='Справочные данные'!$AH106,$AJ$5&lt;='Справочные данные'!$AI106),1,0))</f>
        <v>0</v>
      </c>
      <c r="AK106" s="5">
        <f>IF($AJ$5=0,0,IF(AND($AJ$5+AK$6&gt;='Справочные данные'!$AH106,$AJ$5+AK$6&lt;='Справочные данные'!$AI106),1,0))</f>
        <v>0</v>
      </c>
      <c r="AL106">
        <f t="shared" si="2"/>
        <v>1</v>
      </c>
      <c r="AM106" t="str">
        <f t="shared" si="3"/>
        <v>-</v>
      </c>
      <c r="AN106" s="23" t="s">
        <v>127</v>
      </c>
    </row>
    <row r="107" spans="1:40" x14ac:dyDescent="0.25">
      <c r="A107" s="23" t="s">
        <v>128</v>
      </c>
      <c r="B107" s="17">
        <f>IF(AND($C$5-0.02&gt;='Справочные данные'!B107,$C$5-0.02&lt;='Справочные данные'!C107),1,0)</f>
        <v>0</v>
      </c>
      <c r="C107" s="3">
        <f>IF(AND($C$5&gt;='Справочные данные'!B107,'Справочные данные'!$B$2&lt;='Справочные данные'!C107),1,0)</f>
        <v>0</v>
      </c>
      <c r="D107" s="3">
        <f>IF(AND($C$5+0.01&gt;='Справочные данные'!B107,$C$5+0.01&lt;='Справочные данные'!C107),1,0)</f>
        <v>0</v>
      </c>
      <c r="E107" s="4">
        <f>IF($F$5=0,0,IF(AND($F$5-IF('Справочные данные'!D107&lt;=0.5,0.05,IF('Справочные данные'!D107&lt;=0.9,0.08,IF('Справочные данные'!D107&lt;=1.3,0.15,0.15)))&gt;='Справочные данные'!D107,$F$5-IF('Справочные данные'!E107&lt;=0.5,0.05,IF('Справочные данные'!E107&lt;=0.9,0.08,IF('Справочные данные'!E107&lt;=1.3,0.15,0.15)))&lt;='Справочные данные'!E107),1,0))</f>
        <v>0</v>
      </c>
      <c r="F107" s="4">
        <f>IF($F$5=0,0,IF(AND($F$5&gt;='Справочные данные'!$D107,$F$5&lt;='Справочные данные'!E107),1,0))</f>
        <v>0</v>
      </c>
      <c r="G107" s="5">
        <f>IF($F$5=0,0,IF(AND($F$5+IF('Справочные данные'!D107&lt;=0.5,0.1,IF('Справочные данные'!D107&lt;=0.9,0.15,IF('Справочные данные'!D107&lt;=1.3,0.2,0.25)))&gt;='Справочные данные'!D107,$F$5+IF('Справочные данные'!E107&lt;=0.5,0.1,IF('Справочные данные'!E107&lt;=0.9,0.15,IF('Справочные данные'!E107&lt;=1.3,0.2,0.25)))&lt;='Справочные данные'!E107),1,0))</f>
        <v>0</v>
      </c>
      <c r="H107" s="4">
        <f>IF($I$5=0,0,IF(AND($I$5-IF('Справочные данные'!F107&lt;=0.5,0.07,IF('Справочные данные'!F107&lt;=0.9,0.1,0.12))&gt;='Справочные данные'!$F107,$I$5-IF('Справочные данные'!G107&lt;=0.5,0.07,IF('Справочные данные'!G107&lt;=0.9,0.1,0.12))&lt;='Справочные данные'!$G107),1,0))</f>
        <v>1</v>
      </c>
      <c r="I107" s="4">
        <f>IF($I$5=0,0,IF(AND($I$5&gt;='Справочные данные'!$F107,$I$5&lt;='Справочные данные'!$G107),1,0))</f>
        <v>0</v>
      </c>
      <c r="J107" s="5">
        <f>IF($I$5=0,0,IF(AND($I$5+IF('Справочные данные'!F107&lt;=0.5,0.1,IF('Справочные данные'!F107&lt;=0.9,0.18,0.25))&gt;='Справочные данные'!F107,$I$5+IF('Справочные данные'!G107&lt;=0.5,0.1,IF('Справочные данные'!G107&lt;=0.9,0.18,0.25))&lt;='Справочные данные'!G107),1,0))</f>
        <v>0</v>
      </c>
      <c r="K107" s="4">
        <f>IF($L$5=0,0,IF(AND($L$5-IF('Справочные данные'!L107&lt;=1,0.07,IF('Справочные данные'!L107&lt;=2,0.1,0.15))&gt;='Справочные данные'!$L107,$L$5-IF('Справочные данные'!M107&lt;=1,0.07,IF('Справочные данные'!M107&lt;=2,0.1,0.15))&lt;='Справочные данные'!$M107),1,0))</f>
        <v>0</v>
      </c>
      <c r="L107" s="4">
        <f>IF($L$5=0,0,IF(AND($L$5&gt;='Справочные данные'!$L107,$L$5&lt;='Справочные данные'!$M107),1,0))</f>
        <v>0</v>
      </c>
      <c r="M107" s="5">
        <f>IF($L$5=0,0,IF(AND($L$5+IF('Справочные данные'!L107&lt;=1,0.1,IF('Справочные данные'!L107&lt;=2,0.15,0.2))&gt;='Справочные данные'!L107,$L$5+IF('Справочные данные'!M107&lt;=1,0.1,IF('Справочные данные'!M107&lt;=2,0.15,0.2))&lt;='Справочные данные'!M107),1,0))</f>
        <v>0</v>
      </c>
      <c r="N107" s="4">
        <f>IF($O$5=0,0,IF(AND($O$5-IF('Справочные данные'!N107&lt;=1,0.1,IF('Справочные данные'!N107&lt;=2,0.15,0.2))&gt;='Справочные данные'!$N107,$O$5-IF('Справочные данные'!O107&lt;=1,0.1,IF('Справочные данные'!O107&lt;=2,0.15,0.2))&lt;='Справочные данные'!$O107),1,0))</f>
        <v>0</v>
      </c>
      <c r="O107" s="4">
        <f>IF($O$5=0,0,IF(AND($O$5&gt;='Справочные данные'!$N107,$O$5&lt;='Справочные данные'!$O107),1,0))</f>
        <v>0</v>
      </c>
      <c r="P107" s="5">
        <f>IF($O$5=0,0,IF(AND($O$5+IF('Справочные данные'!N107&lt;=1,0.15,IF('Справочные данные'!N107&lt;=2,0.2,0.25))&gt;='Справочные данные'!$N107,$O$5+IF('Справочные данные'!O107&lt;=1,0.15,IF('Справочные данные'!O107&lt;=2,0.2,0.25))&lt;='Справочные данные'!$O107),1,0))</f>
        <v>0</v>
      </c>
      <c r="Q107" s="4">
        <f>IF($R$5=0,0,IF(AND($R$5-0.1&gt;='Справочные данные'!$P107,$R$5-0.1&lt;='Справочные данные'!$Q107),1,0))</f>
        <v>0</v>
      </c>
      <c r="R107" s="4">
        <f>IF($R$5=0,0,IF(AND($R$5&gt;='Справочные данные'!$P107,$R$5&lt;='Справочные данные'!$Q107),1,0))</f>
        <v>0</v>
      </c>
      <c r="S107" s="5">
        <f>IF($R$5=0,0,IF(AND($R$5+0.1&gt;='Справочные данные'!$P107,$R$5+0.1&lt;='Справочные данные'!$Q107),1,0))</f>
        <v>0</v>
      </c>
      <c r="T107" s="4">
        <f>IF($U$5=0,0,IF(AND($U$5-IF('Справочные данные'!R107&lt;=0.2,0.03,0.05)&gt;='Справочные данные'!$R107,$U$5-IF('Справочные данные'!S107&lt;=0.2,0.03,0.05)&lt;='Справочные данные'!$S107),1,0))</f>
        <v>0</v>
      </c>
      <c r="U107" s="4">
        <f>IF($U$5=0,0,IF(AND($U$5&gt;='Справочные данные'!$R107,$U$5&lt;='Справочные данные'!$S107),1,0))</f>
        <v>0</v>
      </c>
      <c r="V107" s="5">
        <f>IF($U$5=0,0,IF(AND($U$5+IF('Справочные данные'!R107&lt;=0.2,0.03,0.05)&gt;='Справочные данные'!$R107,$U$5+IF('Справочные данные'!S107&lt;=0.2,0.03,0.55)&lt;='Справочные данные'!$S107),1,0))</f>
        <v>0</v>
      </c>
      <c r="W107" s="4">
        <f>IF($X$5=0,0,IF(AND($X$5-0.01&gt;='Справочные данные'!$T107,$X$5-0.01&lt;='Справочные данные'!$U107),1,0))</f>
        <v>0</v>
      </c>
      <c r="X107" s="4">
        <f>IF($X$5=0,0,IF(AND($X$5&gt;='Справочные данные'!$T107,$X$5&lt;='Справочные данные'!$U107),1,0))</f>
        <v>0</v>
      </c>
      <c r="Y107" s="5">
        <f>IF($X$5=0,0,IF(AND($X$5+0.01&gt;='Справочные данные'!$T107,$X$5+0.01&lt;='Справочные данные'!$U107),1,0))</f>
        <v>0</v>
      </c>
      <c r="Z107" s="4">
        <f>IF($AA$5=0,0,IF(AND($AA$5-0.02&gt;='Справочные данные'!$V107,$AA$5-0.02&lt;='Справочные данные'!$W107),1,0))</f>
        <v>0</v>
      </c>
      <c r="AA107" s="4">
        <f>IF($AA$5=0,0,IF(AND($AA$5&gt;='Справочные данные'!$V107,$AA$5&lt;='Справочные данные'!$W107),1,0))</f>
        <v>0</v>
      </c>
      <c r="AB107" s="5">
        <f>IF($AA$5=0,0,IF(AND($AA$5+0.02&gt;='Справочные данные'!$V107,$AA$5+0.02&lt;='Справочные данные'!$W107),1,0))</f>
        <v>0</v>
      </c>
      <c r="AC107" s="4">
        <f>IF($AD$5=0,0,IF(AND($AD$5-AC$6&gt;='Справочные данные'!$X107,$AD$5-AC$6&lt;='Справочные данные'!$Y107),1,0))</f>
        <v>0</v>
      </c>
      <c r="AD107" s="4">
        <f>IF($AD$5=0,0,IF(AND($AD$5&gt;='Справочные данные'!$X107,$AD$5&lt;='Справочные данные'!$Y107),1,0))</f>
        <v>0</v>
      </c>
      <c r="AE107" s="5">
        <f>IF($AD$5=0,0,IF(AND($AD$5+AE$6&gt;='Справочные данные'!$X107,$AD$5+AE$6&lt;='Справочные данные'!$Y107),1,0))</f>
        <v>0</v>
      </c>
      <c r="AF107" s="4">
        <f>IF($AG$5=0,0,IF(AND($AG$5-AF$6&gt;='Справочные данные'!$AF107,$AG$5-AF$6&lt;='Справочные данные'!$AG107),1,0))</f>
        <v>0</v>
      </c>
      <c r="AG107" s="4">
        <f>IF($AG$5=0,0,IF(AND($AG$5&gt;='Справочные данные'!$AF107,$AG$5&lt;='Справочные данные'!$AG107),1,0))</f>
        <v>0</v>
      </c>
      <c r="AH107" s="5">
        <f>IF($AG$5=0,0,IF(AND($AG$5+AH$6&gt;='Справочные данные'!$AF107,$AG$5+AH$6&lt;='Справочные данные'!$AG107),1,0))</f>
        <v>0</v>
      </c>
      <c r="AI107" s="4">
        <f>IF($AJ$5=0,0,IF(AND($AJ$5-AI$6&gt;='Справочные данные'!$AH107,$AJ$5-AI$6&lt;='Справочные данные'!$AI107),1,0))</f>
        <v>0</v>
      </c>
      <c r="AJ107" s="4">
        <f>IF($AJ$5=0,0,IF(AND($AJ$5&gt;='Справочные данные'!$AH107,$AJ$5&lt;='Справочные данные'!$AI107),1,0))</f>
        <v>0</v>
      </c>
      <c r="AK107" s="5">
        <f>IF($AJ$5=0,0,IF(AND($AJ$5+AK$6&gt;='Справочные данные'!$AH107,$AJ$5+AK$6&lt;='Справочные данные'!$AI107),1,0))</f>
        <v>0</v>
      </c>
      <c r="AL107">
        <f t="shared" si="2"/>
        <v>1</v>
      </c>
      <c r="AM107" t="str">
        <f t="shared" si="3"/>
        <v>-</v>
      </c>
      <c r="AN107" s="23" t="s">
        <v>128</v>
      </c>
    </row>
    <row r="108" spans="1:40" x14ac:dyDescent="0.25">
      <c r="A108" s="23" t="s">
        <v>129</v>
      </c>
      <c r="B108" s="17">
        <f>IF(AND($C$5-0.02&gt;='Справочные данные'!B108,$C$5-0.02&lt;='Справочные данные'!C108),1,0)</f>
        <v>0</v>
      </c>
      <c r="C108" s="3">
        <f>IF(AND($C$5&gt;='Справочные данные'!B108,'Справочные данные'!$B$2&lt;='Справочные данные'!C108),1,0)</f>
        <v>0</v>
      </c>
      <c r="D108" s="3">
        <f>IF(AND($C$5+0.01&gt;='Справочные данные'!B108,$C$5+0.01&lt;='Справочные данные'!C108),1,0)</f>
        <v>0</v>
      </c>
      <c r="E108" s="4">
        <f>IF($F$5=0,0,IF(AND($F$5-IF('Справочные данные'!D108&lt;=0.5,0.05,IF('Справочные данные'!D108&lt;=0.9,0.08,IF('Справочные данные'!D108&lt;=1.3,0.15,0.15)))&gt;='Справочные данные'!D108,$F$5-IF('Справочные данные'!E108&lt;=0.5,0.05,IF('Справочные данные'!E108&lt;=0.9,0.08,IF('Справочные данные'!E108&lt;=1.3,0.15,0.15)))&lt;='Справочные данные'!E108),1,0))</f>
        <v>0</v>
      </c>
      <c r="F108" s="4">
        <f>IF($F$5=0,0,IF(AND($F$5&gt;='Справочные данные'!$D108,$F$5&lt;='Справочные данные'!E108),1,0))</f>
        <v>0</v>
      </c>
      <c r="G108" s="5">
        <f>IF($F$5=0,0,IF(AND($F$5+IF('Справочные данные'!D108&lt;=0.5,0.1,IF('Справочные данные'!D108&lt;=0.9,0.15,IF('Справочные данные'!D108&lt;=1.3,0.2,0.25)))&gt;='Справочные данные'!D108,$F$5+IF('Справочные данные'!E108&lt;=0.5,0.1,IF('Справочные данные'!E108&lt;=0.9,0.15,IF('Справочные данные'!E108&lt;=1.3,0.2,0.25)))&lt;='Справочные данные'!E108),1,0))</f>
        <v>0</v>
      </c>
      <c r="H108" s="4">
        <f>IF($I$5=0,0,IF(AND($I$5-IF('Справочные данные'!F108&lt;=0.5,0.07,IF('Справочные данные'!F108&lt;=0.9,0.1,0.12))&gt;='Справочные данные'!$F108,$I$5-IF('Справочные данные'!G108&lt;=0.5,0.07,IF('Справочные данные'!G108&lt;=0.9,0.1,0.12))&lt;='Справочные данные'!$G108),1,0))</f>
        <v>0</v>
      </c>
      <c r="I108" s="4">
        <f>IF($I$5=0,0,IF(AND($I$5&gt;='Справочные данные'!$F108,$I$5&lt;='Справочные данные'!$G108),1,0))</f>
        <v>0</v>
      </c>
      <c r="J108" s="5">
        <f>IF($I$5=0,0,IF(AND($I$5+IF('Справочные данные'!F108&lt;=0.5,0.1,IF('Справочные данные'!F108&lt;=0.9,0.18,0.25))&gt;='Справочные данные'!F108,$I$5+IF('Справочные данные'!G108&lt;=0.5,0.1,IF('Справочные данные'!G108&lt;=0.9,0.18,0.25))&lt;='Справочные данные'!G108),1,0))</f>
        <v>0</v>
      </c>
      <c r="K108" s="4">
        <f>IF($L$5=0,0,IF(AND($L$5-IF('Справочные данные'!L108&lt;=1,0.07,IF('Справочные данные'!L108&lt;=2,0.1,0.15))&gt;='Справочные данные'!$L108,$L$5-IF('Справочные данные'!M108&lt;=1,0.07,IF('Справочные данные'!M108&lt;=2,0.1,0.15))&lt;='Справочные данные'!$M108),1,0))</f>
        <v>0</v>
      </c>
      <c r="L108" s="4">
        <f>IF($L$5=0,0,IF(AND($L$5&gt;='Справочные данные'!$L108,$L$5&lt;='Справочные данные'!$M108),1,0))</f>
        <v>0</v>
      </c>
      <c r="M108" s="5">
        <f>IF($L$5=0,0,IF(AND($L$5+IF('Справочные данные'!L108&lt;=1,0.1,IF('Справочные данные'!L108&lt;=2,0.15,0.2))&gt;='Справочные данные'!L108,$L$5+IF('Справочные данные'!M108&lt;=1,0.1,IF('Справочные данные'!M108&lt;=2,0.15,0.2))&lt;='Справочные данные'!M108),1,0))</f>
        <v>1</v>
      </c>
      <c r="N108" s="4">
        <f>IF($O$5=0,0,IF(AND($O$5-IF('Справочные данные'!N108&lt;=1,0.1,IF('Справочные данные'!N108&lt;=2,0.15,0.2))&gt;='Справочные данные'!$N108,$O$5-IF('Справочные данные'!O108&lt;=1,0.1,IF('Справочные данные'!O108&lt;=2,0.15,0.2))&lt;='Справочные данные'!$O108),1,0))</f>
        <v>0</v>
      </c>
      <c r="O108" s="4">
        <f>IF($O$5=0,0,IF(AND($O$5&gt;='Справочные данные'!$N108,$O$5&lt;='Справочные данные'!$O108),1,0))</f>
        <v>0</v>
      </c>
      <c r="P108" s="5">
        <f>IF($O$5=0,0,IF(AND($O$5+IF('Справочные данные'!N108&lt;=1,0.15,IF('Справочные данные'!N108&lt;=2,0.2,0.25))&gt;='Справочные данные'!$N108,$O$5+IF('Справочные данные'!O108&lt;=1,0.15,IF('Справочные данные'!O108&lt;=2,0.2,0.25))&lt;='Справочные данные'!$O108),1,0))</f>
        <v>0</v>
      </c>
      <c r="Q108" s="4">
        <f>IF($R$5=0,0,IF(AND($R$5-0.1&gt;='Справочные данные'!$P108,$R$5-0.1&lt;='Справочные данные'!$Q108),1,0))</f>
        <v>0</v>
      </c>
      <c r="R108" s="4">
        <f>IF($R$5=0,0,IF(AND($R$5&gt;='Справочные данные'!$P108,$R$5&lt;='Справочные данные'!$Q108),1,0))</f>
        <v>0</v>
      </c>
      <c r="S108" s="5">
        <f>IF($R$5=0,0,IF(AND($R$5+0.1&gt;='Справочные данные'!$P108,$R$5+0.1&lt;='Справочные данные'!$Q108),1,0))</f>
        <v>0</v>
      </c>
      <c r="T108" s="4">
        <f>IF($U$5=0,0,IF(AND($U$5-IF('Справочные данные'!R108&lt;=0.2,0.03,0.05)&gt;='Справочные данные'!$R108,$U$5-IF('Справочные данные'!S108&lt;=0.2,0.03,0.05)&lt;='Справочные данные'!$S108),1,0))</f>
        <v>0</v>
      </c>
      <c r="U108" s="4">
        <f>IF($U$5=0,0,IF(AND($U$5&gt;='Справочные данные'!$R108,$U$5&lt;='Справочные данные'!$S108),1,0))</f>
        <v>0</v>
      </c>
      <c r="V108" s="5">
        <f>IF($U$5=0,0,IF(AND($U$5+IF('Справочные данные'!R108&lt;=0.2,0.03,0.05)&gt;='Справочные данные'!$R108,$U$5+IF('Справочные данные'!S108&lt;=0.2,0.03,0.55)&lt;='Справочные данные'!$S108),1,0))</f>
        <v>0</v>
      </c>
      <c r="W108" s="4">
        <f>IF($X$5=0,0,IF(AND($X$5-0.01&gt;='Справочные данные'!$T108,$X$5-0.01&lt;='Справочные данные'!$U108),1,0))</f>
        <v>0</v>
      </c>
      <c r="X108" s="4">
        <f>IF($X$5=0,0,IF(AND($X$5&gt;='Справочные данные'!$T108,$X$5&lt;='Справочные данные'!$U108),1,0))</f>
        <v>0</v>
      </c>
      <c r="Y108" s="5">
        <f>IF($X$5=0,0,IF(AND($X$5+0.01&gt;='Справочные данные'!$T108,$X$5+0.01&lt;='Справочные данные'!$U108),1,0))</f>
        <v>0</v>
      </c>
      <c r="Z108" s="4">
        <f>IF($AA$5=0,0,IF(AND($AA$5-0.02&gt;='Справочные данные'!$V108,$AA$5-0.02&lt;='Справочные данные'!$W108),1,0))</f>
        <v>0</v>
      </c>
      <c r="AA108" s="4">
        <f>IF($AA$5=0,0,IF(AND($AA$5&gt;='Справочные данные'!$V108,$AA$5&lt;='Справочные данные'!$W108),1,0))</f>
        <v>0</v>
      </c>
      <c r="AB108" s="5">
        <f>IF($AA$5=0,0,IF(AND($AA$5+0.02&gt;='Справочные данные'!$V108,$AA$5+0.02&lt;='Справочные данные'!$W108),1,0))</f>
        <v>0</v>
      </c>
      <c r="AC108" s="4">
        <f>IF($AD$5=0,0,IF(AND($AD$5-AC$6&gt;='Справочные данные'!$X108,$AD$5-AC$6&lt;='Справочные данные'!$Y108),1,0))</f>
        <v>0</v>
      </c>
      <c r="AD108" s="4">
        <f>IF($AD$5=0,0,IF(AND($AD$5&gt;='Справочные данные'!$X108,$AD$5&lt;='Справочные данные'!$Y108),1,0))</f>
        <v>0</v>
      </c>
      <c r="AE108" s="5">
        <f>IF($AD$5=0,0,IF(AND($AD$5+AE$6&gt;='Справочные данные'!$X108,$AD$5+AE$6&lt;='Справочные данные'!$Y108),1,0))</f>
        <v>0</v>
      </c>
      <c r="AF108" s="4">
        <f>IF($AG$5=0,0,IF(AND($AG$5-AF$6&gt;='Справочные данные'!$AF108,$AG$5-AF$6&lt;='Справочные данные'!$AG108),1,0))</f>
        <v>0</v>
      </c>
      <c r="AG108" s="4">
        <f>IF($AG$5=0,0,IF(AND($AG$5&gt;='Справочные данные'!$AF108,$AG$5&lt;='Справочные данные'!$AG108),1,0))</f>
        <v>0</v>
      </c>
      <c r="AH108" s="5">
        <f>IF($AG$5=0,0,IF(AND($AG$5+AH$6&gt;='Справочные данные'!$AF108,$AG$5+AH$6&lt;='Справочные данные'!$AG108),1,0))</f>
        <v>0</v>
      </c>
      <c r="AI108" s="4">
        <f>IF($AJ$5=0,0,IF(AND($AJ$5-AI$6&gt;='Справочные данные'!$AH108,$AJ$5-AI$6&lt;='Справочные данные'!$AI108),1,0))</f>
        <v>0</v>
      </c>
      <c r="AJ108" s="4">
        <f>IF($AJ$5=0,0,IF(AND($AJ$5&gt;='Справочные данные'!$AH108,$AJ$5&lt;='Справочные данные'!$AI108),1,0))</f>
        <v>0</v>
      </c>
      <c r="AK108" s="5">
        <f>IF($AJ$5=0,0,IF(AND($AJ$5+AK$6&gt;='Справочные данные'!$AH108,$AJ$5+AK$6&lt;='Справочные данные'!$AI108),1,0))</f>
        <v>0</v>
      </c>
      <c r="AL108">
        <f t="shared" si="2"/>
        <v>1</v>
      </c>
      <c r="AM108" t="str">
        <f t="shared" si="3"/>
        <v>-</v>
      </c>
      <c r="AN108" s="23" t="s">
        <v>129</v>
      </c>
    </row>
    <row r="109" spans="1:40" x14ac:dyDescent="0.25">
      <c r="A109" s="23" t="s">
        <v>130</v>
      </c>
      <c r="B109" s="17">
        <f>IF(AND($C$5-0.02&gt;='Справочные данные'!B109,$C$5-0.02&lt;='Справочные данные'!C109),1,0)</f>
        <v>0</v>
      </c>
      <c r="C109" s="3">
        <f>IF(AND($C$5&gt;='Справочные данные'!B109,'Справочные данные'!$B$2&lt;='Справочные данные'!C109),1,0)</f>
        <v>0</v>
      </c>
      <c r="D109" s="3">
        <f>IF(AND($C$5+0.01&gt;='Справочные данные'!B109,$C$5+0.01&lt;='Справочные данные'!C109),1,0)</f>
        <v>0</v>
      </c>
      <c r="E109" s="4">
        <f>IF($F$5=0,0,IF(AND($F$5-IF('Справочные данные'!D109&lt;=0.5,0.05,IF('Справочные данные'!D109&lt;=0.9,0.08,IF('Справочные данные'!D109&lt;=1.3,0.15,0.15)))&gt;='Справочные данные'!D109,$F$5-IF('Справочные данные'!E109&lt;=0.5,0.05,IF('Справочные данные'!E109&lt;=0.9,0.08,IF('Справочные данные'!E109&lt;=1.3,0.15,0.15)))&lt;='Справочные данные'!E109),1,0))</f>
        <v>0</v>
      </c>
      <c r="F109" s="4">
        <f>IF($F$5=0,0,IF(AND($F$5&gt;='Справочные данные'!$D109,$F$5&lt;='Справочные данные'!E109),1,0))</f>
        <v>0</v>
      </c>
      <c r="G109" s="5">
        <f>IF($F$5=0,0,IF(AND($F$5+IF('Справочные данные'!D109&lt;=0.5,0.1,IF('Справочные данные'!D109&lt;=0.9,0.15,IF('Справочные данные'!D109&lt;=1.3,0.2,0.25)))&gt;='Справочные данные'!D109,$F$5+IF('Справочные данные'!E109&lt;=0.5,0.1,IF('Справочные данные'!E109&lt;=0.9,0.15,IF('Справочные данные'!E109&lt;=1.3,0.2,0.25)))&lt;='Справочные данные'!E109),1,0))</f>
        <v>0</v>
      </c>
      <c r="H109" s="4">
        <f>IF($I$5=0,0,IF(AND($I$5-IF('Справочные данные'!F109&lt;=0.5,0.07,IF('Справочные данные'!F109&lt;=0.9,0.1,0.12))&gt;='Справочные данные'!$F109,$I$5-IF('Справочные данные'!G109&lt;=0.5,0.07,IF('Справочные данные'!G109&lt;=0.9,0.1,0.12))&lt;='Справочные данные'!$G109),1,0))</f>
        <v>0</v>
      </c>
      <c r="I109" s="4">
        <f>IF($I$5=0,0,IF(AND($I$5&gt;='Справочные данные'!$F109,$I$5&lt;='Справочные данные'!$G109),1,0))</f>
        <v>0</v>
      </c>
      <c r="J109" s="5">
        <f>IF($I$5=0,0,IF(AND($I$5+IF('Справочные данные'!F109&lt;=0.5,0.1,IF('Справочные данные'!F109&lt;=0.9,0.18,0.25))&gt;='Справочные данные'!F109,$I$5+IF('Справочные данные'!G109&lt;=0.5,0.1,IF('Справочные данные'!G109&lt;=0.9,0.18,0.25))&lt;='Справочные данные'!G109),1,0))</f>
        <v>0</v>
      </c>
      <c r="K109" s="4">
        <f>IF($L$5=0,0,IF(AND($L$5-IF('Справочные данные'!L109&lt;=1,0.07,IF('Справочные данные'!L109&lt;=2,0.1,0.15))&gt;='Справочные данные'!$L109,$L$5-IF('Справочные данные'!M109&lt;=1,0.07,IF('Справочные данные'!M109&lt;=2,0.1,0.15))&lt;='Справочные данные'!$M109),1,0))</f>
        <v>0</v>
      </c>
      <c r="L109" s="4">
        <f>IF($L$5=0,0,IF(AND($L$5&gt;='Справочные данные'!$L109,$L$5&lt;='Справочные данные'!$M109),1,0))</f>
        <v>0</v>
      </c>
      <c r="M109" s="5">
        <f>IF($L$5=0,0,IF(AND($L$5+IF('Справочные данные'!L109&lt;=1,0.1,IF('Справочные данные'!L109&lt;=2,0.15,0.2))&gt;='Справочные данные'!L109,$L$5+IF('Справочные данные'!M109&lt;=1,0.1,IF('Справочные данные'!M109&lt;=2,0.15,0.2))&lt;='Справочные данные'!M109),1,0))</f>
        <v>0</v>
      </c>
      <c r="N109" s="4">
        <f>IF($O$5=0,0,IF(AND($O$5-IF('Справочные данные'!N109&lt;=1,0.1,IF('Справочные данные'!N109&lt;=2,0.15,0.2))&gt;='Справочные данные'!$N109,$O$5-IF('Справочные данные'!O109&lt;=1,0.1,IF('Справочные данные'!O109&lt;=2,0.15,0.2))&lt;='Справочные данные'!$O109),1,0))</f>
        <v>0</v>
      </c>
      <c r="O109" s="4">
        <f>IF($O$5=0,0,IF(AND($O$5&gt;='Справочные данные'!$N109,$O$5&lt;='Справочные данные'!$O109),1,0))</f>
        <v>0</v>
      </c>
      <c r="P109" s="5">
        <f>IF($O$5=0,0,IF(AND($O$5+IF('Справочные данные'!N109&lt;=1,0.15,IF('Справочные данные'!N109&lt;=2,0.2,0.25))&gt;='Справочные данные'!$N109,$O$5+IF('Справочные данные'!O109&lt;=1,0.15,IF('Справочные данные'!O109&lt;=2,0.2,0.25))&lt;='Справочные данные'!$O109),1,0))</f>
        <v>0</v>
      </c>
      <c r="Q109" s="4">
        <f>IF($R$5=0,0,IF(AND($R$5-0.1&gt;='Справочные данные'!$P109,$R$5-0.1&lt;='Справочные данные'!$Q109),1,0))</f>
        <v>0</v>
      </c>
      <c r="R109" s="4">
        <f>IF($R$5=0,0,IF(AND($R$5&gt;='Справочные данные'!$P109,$R$5&lt;='Справочные данные'!$Q109),1,0))</f>
        <v>0</v>
      </c>
      <c r="S109" s="5">
        <f>IF($R$5=0,0,IF(AND($R$5+0.1&gt;='Справочные данные'!$P109,$R$5+0.1&lt;='Справочные данные'!$Q109),1,0))</f>
        <v>0</v>
      </c>
      <c r="T109" s="4">
        <f>IF($U$5=0,0,IF(AND($U$5-IF('Справочные данные'!R109&lt;=0.2,0.03,0.05)&gt;='Справочные данные'!$R109,$U$5-IF('Справочные данные'!S109&lt;=0.2,0.03,0.05)&lt;='Справочные данные'!$S109),1,0))</f>
        <v>0</v>
      </c>
      <c r="U109" s="4">
        <f>IF($U$5=0,0,IF(AND($U$5&gt;='Справочные данные'!$R109,$U$5&lt;='Справочные данные'!$S109),1,0))</f>
        <v>0</v>
      </c>
      <c r="V109" s="5">
        <f>IF($U$5=0,0,IF(AND($U$5+IF('Справочные данные'!R109&lt;=0.2,0.03,0.05)&gt;='Справочные данные'!$R109,$U$5+IF('Справочные данные'!S109&lt;=0.2,0.03,0.55)&lt;='Справочные данные'!$S109),1,0))</f>
        <v>0</v>
      </c>
      <c r="W109" s="4">
        <f>IF($X$5=0,0,IF(AND($X$5-0.01&gt;='Справочные данные'!$T109,$X$5-0.01&lt;='Справочные данные'!$U109),1,0))</f>
        <v>0</v>
      </c>
      <c r="X109" s="4">
        <f>IF($X$5=0,0,IF(AND($X$5&gt;='Справочные данные'!$T109,$X$5&lt;='Справочные данные'!$U109),1,0))</f>
        <v>0</v>
      </c>
      <c r="Y109" s="5">
        <f>IF($X$5=0,0,IF(AND($X$5+0.01&gt;='Справочные данные'!$T109,$X$5+0.01&lt;='Справочные данные'!$U109),1,0))</f>
        <v>0</v>
      </c>
      <c r="Z109" s="4">
        <f>IF($AA$5=0,0,IF(AND($AA$5-0.02&gt;='Справочные данные'!$V109,$AA$5-0.02&lt;='Справочные данные'!$W109),1,0))</f>
        <v>0</v>
      </c>
      <c r="AA109" s="4">
        <f>IF($AA$5=0,0,IF(AND($AA$5&gt;='Справочные данные'!$V109,$AA$5&lt;='Справочные данные'!$W109),1,0))</f>
        <v>0</v>
      </c>
      <c r="AB109" s="5">
        <f>IF($AA$5=0,0,IF(AND($AA$5+0.02&gt;='Справочные данные'!$V109,$AA$5+0.02&lt;='Справочные данные'!$W109),1,0))</f>
        <v>0</v>
      </c>
      <c r="AC109" s="4">
        <f>IF($AD$5=0,0,IF(AND($AD$5-AC$6&gt;='Справочные данные'!$X109,$AD$5-AC$6&lt;='Справочные данные'!$Y109),1,0))</f>
        <v>0</v>
      </c>
      <c r="AD109" s="4">
        <f>IF($AD$5=0,0,IF(AND($AD$5&gt;='Справочные данные'!$X109,$AD$5&lt;='Справочные данные'!$Y109),1,0))</f>
        <v>0</v>
      </c>
      <c r="AE109" s="5">
        <f>IF($AD$5=0,0,IF(AND($AD$5+AE$6&gt;='Справочные данные'!$X109,$AD$5+AE$6&lt;='Справочные данные'!$Y109),1,0))</f>
        <v>0</v>
      </c>
      <c r="AF109" s="4">
        <f>IF($AG$5=0,0,IF(AND($AG$5-AF$6&gt;='Справочные данные'!$AF109,$AG$5-AF$6&lt;='Справочные данные'!$AG109),1,0))</f>
        <v>0</v>
      </c>
      <c r="AG109" s="4">
        <f>IF($AG$5=0,0,IF(AND($AG$5&gt;='Справочные данные'!$AF109,$AG$5&lt;='Справочные данные'!$AG109),1,0))</f>
        <v>0</v>
      </c>
      <c r="AH109" s="5">
        <f>IF($AG$5=0,0,IF(AND($AG$5+AH$6&gt;='Справочные данные'!$AF109,$AG$5+AH$6&lt;='Справочные данные'!$AG109),1,0))</f>
        <v>0</v>
      </c>
      <c r="AI109" s="4">
        <f>IF($AJ$5=0,0,IF(AND($AJ$5-AI$6&gt;='Справочные данные'!$AH109,$AJ$5-AI$6&lt;='Справочные данные'!$AI109),1,0))</f>
        <v>0</v>
      </c>
      <c r="AJ109" s="4">
        <f>IF($AJ$5=0,0,IF(AND($AJ$5&gt;='Справочные данные'!$AH109,$AJ$5&lt;='Справочные данные'!$AI109),1,0))</f>
        <v>0</v>
      </c>
      <c r="AK109" s="5">
        <f>IF($AJ$5=0,0,IF(AND($AJ$5+AK$6&gt;='Справочные данные'!$AH109,$AJ$5+AK$6&lt;='Справочные данные'!$AI109),1,0))</f>
        <v>0</v>
      </c>
      <c r="AL109">
        <f t="shared" si="2"/>
        <v>0</v>
      </c>
      <c r="AM109" t="str">
        <f t="shared" si="3"/>
        <v>-</v>
      </c>
      <c r="AN109" s="23" t="s">
        <v>130</v>
      </c>
    </row>
    <row r="110" spans="1:40" x14ac:dyDescent="0.25">
      <c r="A110" s="23" t="s">
        <v>131</v>
      </c>
      <c r="B110" s="17">
        <f>IF(AND($C$5-0.02&gt;='Справочные данные'!B110,$C$5-0.02&lt;='Справочные данные'!C110),1,0)</f>
        <v>0</v>
      </c>
      <c r="C110" s="3">
        <f>IF(AND($C$5&gt;='Справочные данные'!B110,'Справочные данные'!$B$2&lt;='Справочные данные'!C110),1,0)</f>
        <v>0</v>
      </c>
      <c r="D110" s="3">
        <f>IF(AND($C$5+0.01&gt;='Справочные данные'!B110,$C$5+0.01&lt;='Справочные данные'!C110),1,0)</f>
        <v>0</v>
      </c>
      <c r="E110" s="4">
        <f>IF($F$5=0,0,IF(AND($F$5-IF('Справочные данные'!D110&lt;=0.5,0.05,IF('Справочные данные'!D110&lt;=0.9,0.08,IF('Справочные данные'!D110&lt;=1.3,0.15,0.15)))&gt;='Справочные данные'!D110,$F$5-IF('Справочные данные'!E110&lt;=0.5,0.05,IF('Справочные данные'!E110&lt;=0.9,0.08,IF('Справочные данные'!E110&lt;=1.3,0.15,0.15)))&lt;='Справочные данные'!E110),1,0))</f>
        <v>0</v>
      </c>
      <c r="F110" s="4">
        <f>IF($F$5=0,0,IF(AND($F$5&gt;='Справочные данные'!$D110,$F$5&lt;='Справочные данные'!E110),1,0))</f>
        <v>0</v>
      </c>
      <c r="G110" s="5">
        <f>IF($F$5=0,0,IF(AND($F$5+IF('Справочные данные'!D110&lt;=0.5,0.1,IF('Справочные данные'!D110&lt;=0.9,0.15,IF('Справочные данные'!D110&lt;=1.3,0.2,0.25)))&gt;='Справочные данные'!D110,$F$5+IF('Справочные данные'!E110&lt;=0.5,0.1,IF('Справочные данные'!E110&lt;=0.9,0.15,IF('Справочные данные'!E110&lt;=1.3,0.2,0.25)))&lt;='Справочные данные'!E110),1,0))</f>
        <v>0</v>
      </c>
      <c r="H110" s="4">
        <f>IF($I$5=0,0,IF(AND($I$5-IF('Справочные данные'!F110&lt;=0.5,0.07,IF('Справочные данные'!F110&lt;=0.9,0.1,0.12))&gt;='Справочные данные'!$F110,$I$5-IF('Справочные данные'!G110&lt;=0.5,0.07,IF('Справочные данные'!G110&lt;=0.9,0.1,0.12))&lt;='Справочные данные'!$G110),1,0))</f>
        <v>0</v>
      </c>
      <c r="I110" s="4">
        <f>IF($I$5=0,0,IF(AND($I$5&gt;='Справочные данные'!$F110,$I$5&lt;='Справочные данные'!$G110),1,0))</f>
        <v>0</v>
      </c>
      <c r="J110" s="5">
        <f>IF($I$5=0,0,IF(AND($I$5+IF('Справочные данные'!F110&lt;=0.5,0.1,IF('Справочные данные'!F110&lt;=0.9,0.18,0.25))&gt;='Справочные данные'!F110,$I$5+IF('Справочные данные'!G110&lt;=0.5,0.1,IF('Справочные данные'!G110&lt;=0.9,0.18,0.25))&lt;='Справочные данные'!G110),1,0))</f>
        <v>0</v>
      </c>
      <c r="K110" s="4">
        <f>IF($L$5=0,0,IF(AND($L$5-IF('Справочные данные'!L110&lt;=1,0.07,IF('Справочные данные'!L110&lt;=2,0.1,0.15))&gt;='Справочные данные'!$L110,$L$5-IF('Справочные данные'!M110&lt;=1,0.07,IF('Справочные данные'!M110&lt;=2,0.1,0.15))&lt;='Справочные данные'!$M110),1,0))</f>
        <v>0</v>
      </c>
      <c r="L110" s="4">
        <f>IF($L$5=0,0,IF(AND($L$5&gt;='Справочные данные'!$L110,$L$5&lt;='Справочные данные'!$M110),1,0))</f>
        <v>0</v>
      </c>
      <c r="M110" s="5">
        <f>IF($L$5=0,0,IF(AND($L$5+IF('Справочные данные'!L110&lt;=1,0.1,IF('Справочные данные'!L110&lt;=2,0.15,0.2))&gt;='Справочные данные'!L110,$L$5+IF('Справочные данные'!M110&lt;=1,0.1,IF('Справочные данные'!M110&lt;=2,0.15,0.2))&lt;='Справочные данные'!M110),1,0))</f>
        <v>0</v>
      </c>
      <c r="N110" s="4">
        <f>IF($O$5=0,0,IF(AND($O$5-IF('Справочные данные'!N110&lt;=1,0.1,IF('Справочные данные'!N110&lt;=2,0.15,0.2))&gt;='Справочные данные'!$N110,$O$5-IF('Справочные данные'!O110&lt;=1,0.1,IF('Справочные данные'!O110&lt;=2,0.15,0.2))&lt;='Справочные данные'!$O110),1,0))</f>
        <v>0</v>
      </c>
      <c r="O110" s="4">
        <f>IF($O$5=0,0,IF(AND($O$5&gt;='Справочные данные'!$N110,$O$5&lt;='Справочные данные'!$O110),1,0))</f>
        <v>0</v>
      </c>
      <c r="P110" s="5">
        <f>IF($O$5=0,0,IF(AND($O$5+IF('Справочные данные'!N110&lt;=1,0.15,IF('Справочные данные'!N110&lt;=2,0.2,0.25))&gt;='Справочные данные'!$N110,$O$5+IF('Справочные данные'!O110&lt;=1,0.15,IF('Справочные данные'!O110&lt;=2,0.2,0.25))&lt;='Справочные данные'!$O110),1,0))</f>
        <v>0</v>
      </c>
      <c r="Q110" s="4">
        <f>IF($R$5=0,0,IF(AND($R$5-0.1&gt;='Справочные данные'!$P110,$R$5-0.1&lt;='Справочные данные'!$Q110),1,0))</f>
        <v>0</v>
      </c>
      <c r="R110" s="4">
        <f>IF($R$5=0,0,IF(AND($R$5&gt;='Справочные данные'!$P110,$R$5&lt;='Справочные данные'!$Q110),1,0))</f>
        <v>0</v>
      </c>
      <c r="S110" s="5">
        <f>IF($R$5=0,0,IF(AND($R$5+0.1&gt;='Справочные данные'!$P110,$R$5+0.1&lt;='Справочные данные'!$Q110),1,0))</f>
        <v>0</v>
      </c>
      <c r="T110" s="4">
        <f>IF($U$5=0,0,IF(AND($U$5-IF('Справочные данные'!R110&lt;=0.2,0.03,0.05)&gt;='Справочные данные'!$R110,$U$5-IF('Справочные данные'!S110&lt;=0.2,0.03,0.05)&lt;='Справочные данные'!$S110),1,0))</f>
        <v>0</v>
      </c>
      <c r="U110" s="4">
        <f>IF($U$5=0,0,IF(AND($U$5&gt;='Справочные данные'!$R110,$U$5&lt;='Справочные данные'!$S110),1,0))</f>
        <v>0</v>
      </c>
      <c r="V110" s="5">
        <f>IF($U$5=0,0,IF(AND($U$5+IF('Справочные данные'!R110&lt;=0.2,0.03,0.05)&gt;='Справочные данные'!$R110,$U$5+IF('Справочные данные'!S110&lt;=0.2,0.03,0.55)&lt;='Справочные данные'!$S110),1,0))</f>
        <v>0</v>
      </c>
      <c r="W110" s="4">
        <f>IF($X$5=0,0,IF(AND($X$5-0.01&gt;='Справочные данные'!$T110,$X$5-0.01&lt;='Справочные данные'!$U110),1,0))</f>
        <v>0</v>
      </c>
      <c r="X110" s="4">
        <f>IF($X$5=0,0,IF(AND($X$5&gt;='Справочные данные'!$T110,$X$5&lt;='Справочные данные'!$U110),1,0))</f>
        <v>0</v>
      </c>
      <c r="Y110" s="5">
        <f>IF($X$5=0,0,IF(AND($X$5+0.01&gt;='Справочные данные'!$T110,$X$5+0.01&lt;='Справочные данные'!$U110),1,0))</f>
        <v>0</v>
      </c>
      <c r="Z110" s="4">
        <f>IF($AA$5=0,0,IF(AND($AA$5-0.02&gt;='Справочные данные'!$V110,$AA$5-0.02&lt;='Справочные данные'!$W110),1,0))</f>
        <v>0</v>
      </c>
      <c r="AA110" s="4">
        <f>IF($AA$5=0,0,IF(AND($AA$5&gt;='Справочные данные'!$V110,$AA$5&lt;='Справочные данные'!$W110),1,0))</f>
        <v>0</v>
      </c>
      <c r="AB110" s="5">
        <f>IF($AA$5=0,0,IF(AND($AA$5+0.02&gt;='Справочные данные'!$V110,$AA$5+0.02&lt;='Справочные данные'!$W110),1,0))</f>
        <v>0</v>
      </c>
      <c r="AC110" s="4">
        <f>IF($AD$5=0,0,IF(AND($AD$5-AC$6&gt;='Справочные данные'!$X110,$AD$5-AC$6&lt;='Справочные данные'!$Y110),1,0))</f>
        <v>0</v>
      </c>
      <c r="AD110" s="4">
        <f>IF($AD$5=0,0,IF(AND($AD$5&gt;='Справочные данные'!$X110,$AD$5&lt;='Справочные данные'!$Y110),1,0))</f>
        <v>0</v>
      </c>
      <c r="AE110" s="5">
        <f>IF($AD$5=0,0,IF(AND($AD$5+AE$6&gt;='Справочные данные'!$X110,$AD$5+AE$6&lt;='Справочные данные'!$Y110),1,0))</f>
        <v>0</v>
      </c>
      <c r="AF110" s="4">
        <f>IF($AG$5=0,0,IF(AND($AG$5-AF$6&gt;='Справочные данные'!$AF110,$AG$5-AF$6&lt;='Справочные данные'!$AG110),1,0))</f>
        <v>0</v>
      </c>
      <c r="AG110" s="4">
        <f>IF($AG$5=0,0,IF(AND($AG$5&gt;='Справочные данные'!$AF110,$AG$5&lt;='Справочные данные'!$AG110),1,0))</f>
        <v>0</v>
      </c>
      <c r="AH110" s="5">
        <f>IF($AG$5=0,0,IF(AND($AG$5+AH$6&gt;='Справочные данные'!$AF110,$AG$5+AH$6&lt;='Справочные данные'!$AG110),1,0))</f>
        <v>0</v>
      </c>
      <c r="AI110" s="4">
        <f>IF($AJ$5=0,0,IF(AND($AJ$5-AI$6&gt;='Справочные данные'!$AH110,$AJ$5-AI$6&lt;='Справочные данные'!$AI110),1,0))</f>
        <v>0</v>
      </c>
      <c r="AJ110" s="4">
        <f>IF($AJ$5=0,0,IF(AND($AJ$5&gt;='Справочные данные'!$AH110,$AJ$5&lt;='Справочные данные'!$AI110),1,0))</f>
        <v>0</v>
      </c>
      <c r="AK110" s="5">
        <f>IF($AJ$5=0,0,IF(AND($AJ$5+AK$6&gt;='Справочные данные'!$AH110,$AJ$5+AK$6&lt;='Справочные данные'!$AI110),1,0))</f>
        <v>0</v>
      </c>
      <c r="AL110">
        <f t="shared" si="2"/>
        <v>0</v>
      </c>
      <c r="AM110" t="str">
        <f t="shared" si="3"/>
        <v>-</v>
      </c>
      <c r="AN110" s="23" t="s">
        <v>131</v>
      </c>
    </row>
    <row r="111" spans="1:40" x14ac:dyDescent="0.25">
      <c r="A111" s="23" t="s">
        <v>132</v>
      </c>
      <c r="B111" s="17">
        <f>IF(AND($C$5-0.02&gt;='Справочные данные'!B111,$C$5-0.02&lt;='Справочные данные'!C111),1,0)</f>
        <v>0</v>
      </c>
      <c r="C111" s="3">
        <f>IF(AND($C$5&gt;='Справочные данные'!B111,'Справочные данные'!$B$2&lt;='Справочные данные'!C111),1,0)</f>
        <v>0</v>
      </c>
      <c r="D111" s="3">
        <f>IF(AND($C$5+0.01&gt;='Справочные данные'!B111,$C$5+0.01&lt;='Справочные данные'!C111),1,0)</f>
        <v>0</v>
      </c>
      <c r="E111" s="4">
        <f>IF($F$5=0,0,IF(AND($F$5-IF('Справочные данные'!D111&lt;=0.5,0.05,IF('Справочные данные'!D111&lt;=0.9,0.08,IF('Справочные данные'!D111&lt;=1.3,0.15,0.15)))&gt;='Справочные данные'!D111,$F$5-IF('Справочные данные'!E111&lt;=0.5,0.05,IF('Справочные данные'!E111&lt;=0.9,0.08,IF('Справочные данные'!E111&lt;=1.3,0.15,0.15)))&lt;='Справочные данные'!E111),1,0))</f>
        <v>0</v>
      </c>
      <c r="F111" s="4">
        <f>IF($F$5=0,0,IF(AND($F$5&gt;='Справочные данные'!$D111,$F$5&lt;='Справочные данные'!E111),1,0))</f>
        <v>0</v>
      </c>
      <c r="G111" s="5">
        <f>IF($F$5=0,0,IF(AND($F$5+IF('Справочные данные'!D111&lt;=0.5,0.1,IF('Справочные данные'!D111&lt;=0.9,0.15,IF('Справочные данные'!D111&lt;=1.3,0.2,0.25)))&gt;='Справочные данные'!D111,$F$5+IF('Справочные данные'!E111&lt;=0.5,0.1,IF('Справочные данные'!E111&lt;=0.9,0.15,IF('Справочные данные'!E111&lt;=1.3,0.2,0.25)))&lt;='Справочные данные'!E111),1,0))</f>
        <v>0</v>
      </c>
      <c r="H111" s="4">
        <f>IF($I$5=0,0,IF(AND($I$5-IF('Справочные данные'!F111&lt;=0.5,0.07,IF('Справочные данные'!F111&lt;=0.9,0.1,0.12))&gt;='Справочные данные'!$F111,$I$5-IF('Справочные данные'!G111&lt;=0.5,0.07,IF('Справочные данные'!G111&lt;=0.9,0.1,0.12))&lt;='Справочные данные'!$G111),1,0))</f>
        <v>0</v>
      </c>
      <c r="I111" s="4">
        <f>IF($I$5=0,0,IF(AND($I$5&gt;='Справочные данные'!$F111,$I$5&lt;='Справочные данные'!$G111),1,0))</f>
        <v>0</v>
      </c>
      <c r="J111" s="5">
        <f>IF($I$5=0,0,IF(AND($I$5+IF('Справочные данные'!F111&lt;=0.5,0.1,IF('Справочные данные'!F111&lt;=0.9,0.18,0.25))&gt;='Справочные данные'!F111,$I$5+IF('Справочные данные'!G111&lt;=0.5,0.1,IF('Справочные данные'!G111&lt;=0.9,0.18,0.25))&lt;='Справочные данные'!G111),1,0))</f>
        <v>0</v>
      </c>
      <c r="K111" s="4">
        <f>IF($L$5=0,0,IF(AND($L$5-IF('Справочные данные'!L111&lt;=1,0.07,IF('Справочные данные'!L111&lt;=2,0.1,0.15))&gt;='Справочные данные'!$L111,$L$5-IF('Справочные данные'!M111&lt;=1,0.07,IF('Справочные данные'!M111&lt;=2,0.1,0.15))&lt;='Справочные данные'!$M111),1,0))</f>
        <v>0</v>
      </c>
      <c r="L111" s="4">
        <f>IF($L$5=0,0,IF(AND($L$5&gt;='Справочные данные'!$L111,$L$5&lt;='Справочные данные'!$M111),1,0))</f>
        <v>0</v>
      </c>
      <c r="M111" s="5">
        <f>IF($L$5=0,0,IF(AND($L$5+IF('Справочные данные'!L111&lt;=1,0.1,IF('Справочные данные'!L111&lt;=2,0.15,0.2))&gt;='Справочные данные'!L111,$L$5+IF('Справочные данные'!M111&lt;=1,0.1,IF('Справочные данные'!M111&lt;=2,0.15,0.2))&lt;='Справочные данные'!M111),1,0))</f>
        <v>0</v>
      </c>
      <c r="N111" s="4">
        <f>IF($O$5=0,0,IF(AND($O$5-IF('Справочные данные'!N111&lt;=1,0.1,IF('Справочные данные'!N111&lt;=2,0.15,0.2))&gt;='Справочные данные'!$N111,$O$5-IF('Справочные данные'!O111&lt;=1,0.1,IF('Справочные данные'!O111&lt;=2,0.15,0.2))&lt;='Справочные данные'!$O111),1,0))</f>
        <v>0</v>
      </c>
      <c r="O111" s="4">
        <f>IF($O$5=0,0,IF(AND($O$5&gt;='Справочные данные'!$N111,$O$5&lt;='Справочные данные'!$O111),1,0))</f>
        <v>0</v>
      </c>
      <c r="P111" s="5">
        <f>IF($O$5=0,0,IF(AND($O$5+IF('Справочные данные'!N111&lt;=1,0.15,IF('Справочные данные'!N111&lt;=2,0.2,0.25))&gt;='Справочные данные'!$N111,$O$5+IF('Справочные данные'!O111&lt;=1,0.15,IF('Справочные данные'!O111&lt;=2,0.2,0.25))&lt;='Справочные данные'!$O111),1,0))</f>
        <v>0</v>
      </c>
      <c r="Q111" s="4">
        <f>IF($R$5=0,0,IF(AND($R$5-0.1&gt;='Справочные данные'!$P111,$R$5-0.1&lt;='Справочные данные'!$Q111),1,0))</f>
        <v>0</v>
      </c>
      <c r="R111" s="4">
        <f>IF($R$5=0,0,IF(AND($R$5&gt;='Справочные данные'!$P111,$R$5&lt;='Справочные данные'!$Q111),1,0))</f>
        <v>0</v>
      </c>
      <c r="S111" s="5">
        <f>IF($R$5=0,0,IF(AND($R$5+0.1&gt;='Справочные данные'!$P111,$R$5+0.1&lt;='Справочные данные'!$Q111),1,0))</f>
        <v>0</v>
      </c>
      <c r="T111" s="4">
        <f>IF($U$5=0,0,IF(AND($U$5-IF('Справочные данные'!R111&lt;=0.2,0.03,0.05)&gt;='Справочные данные'!$R111,$U$5-IF('Справочные данные'!S111&lt;=0.2,0.03,0.05)&lt;='Справочные данные'!$S111),1,0))</f>
        <v>0</v>
      </c>
      <c r="U111" s="4">
        <f>IF($U$5=0,0,IF(AND($U$5&gt;='Справочные данные'!$R111,$U$5&lt;='Справочные данные'!$S111),1,0))</f>
        <v>0</v>
      </c>
      <c r="V111" s="5">
        <f>IF($U$5=0,0,IF(AND($U$5+IF('Справочные данные'!R111&lt;=0.2,0.03,0.05)&gt;='Справочные данные'!$R111,$U$5+IF('Справочные данные'!S111&lt;=0.2,0.03,0.55)&lt;='Справочные данные'!$S111),1,0))</f>
        <v>0</v>
      </c>
      <c r="W111" s="4">
        <f>IF($X$5=0,0,IF(AND($X$5-0.01&gt;='Справочные данные'!$T111,$X$5-0.01&lt;='Справочные данные'!$U111),1,0))</f>
        <v>0</v>
      </c>
      <c r="X111" s="4">
        <f>IF($X$5=0,0,IF(AND($X$5&gt;='Справочные данные'!$T111,$X$5&lt;='Справочные данные'!$U111),1,0))</f>
        <v>0</v>
      </c>
      <c r="Y111" s="5">
        <f>IF($X$5=0,0,IF(AND($X$5+0.01&gt;='Справочные данные'!$T111,$X$5+0.01&lt;='Справочные данные'!$U111),1,0))</f>
        <v>0</v>
      </c>
      <c r="Z111" s="4">
        <f>IF($AA$5=0,0,IF(AND($AA$5-0.02&gt;='Справочные данные'!$V111,$AA$5-0.02&lt;='Справочные данные'!$W111),1,0))</f>
        <v>0</v>
      </c>
      <c r="AA111" s="4">
        <f>IF($AA$5=0,0,IF(AND($AA$5&gt;='Справочные данные'!$V111,$AA$5&lt;='Справочные данные'!$W111),1,0))</f>
        <v>0</v>
      </c>
      <c r="AB111" s="5">
        <f>IF($AA$5=0,0,IF(AND($AA$5+0.02&gt;='Справочные данные'!$V111,$AA$5+0.02&lt;='Справочные данные'!$W111),1,0))</f>
        <v>0</v>
      </c>
      <c r="AC111" s="4">
        <f>IF($AD$5=0,0,IF(AND($AD$5-AC$6&gt;='Справочные данные'!$X111,$AD$5-AC$6&lt;='Справочные данные'!$Y111),1,0))</f>
        <v>0</v>
      </c>
      <c r="AD111" s="4">
        <f>IF($AD$5=0,0,IF(AND($AD$5&gt;='Справочные данные'!$X111,$AD$5&lt;='Справочные данные'!$Y111),1,0))</f>
        <v>0</v>
      </c>
      <c r="AE111" s="5">
        <f>IF($AD$5=0,0,IF(AND($AD$5+AE$6&gt;='Справочные данные'!$X111,$AD$5+AE$6&lt;='Справочные данные'!$Y111),1,0))</f>
        <v>0</v>
      </c>
      <c r="AF111" s="4">
        <f>IF($AG$5=0,0,IF(AND($AG$5-AF$6&gt;='Справочные данные'!$AF111,$AG$5-AF$6&lt;='Справочные данные'!$AG111),1,0))</f>
        <v>0</v>
      </c>
      <c r="AG111" s="4">
        <f>IF($AG$5=0,0,IF(AND($AG$5&gt;='Справочные данные'!$AF111,$AG$5&lt;='Справочные данные'!$AG111),1,0))</f>
        <v>0</v>
      </c>
      <c r="AH111" s="5">
        <f>IF($AG$5=0,0,IF(AND($AG$5+AH$6&gt;='Справочные данные'!$AF111,$AG$5+AH$6&lt;='Справочные данные'!$AG111),1,0))</f>
        <v>0</v>
      </c>
      <c r="AI111" s="4">
        <f>IF($AJ$5=0,0,IF(AND($AJ$5-AI$6&gt;='Справочные данные'!$AH111,$AJ$5-AI$6&lt;='Справочные данные'!$AI111),1,0))</f>
        <v>0</v>
      </c>
      <c r="AJ111" s="4">
        <f>IF($AJ$5=0,0,IF(AND($AJ$5&gt;='Справочные данные'!$AH111,$AJ$5&lt;='Справочные данные'!$AI111),1,0))</f>
        <v>0</v>
      </c>
      <c r="AK111" s="5">
        <f>IF($AJ$5=0,0,IF(AND($AJ$5+AK$6&gt;='Справочные данные'!$AH111,$AJ$5+AK$6&lt;='Справочные данные'!$AI111),1,0))</f>
        <v>0</v>
      </c>
      <c r="AL111">
        <f t="shared" si="2"/>
        <v>0</v>
      </c>
      <c r="AM111" t="str">
        <f t="shared" si="3"/>
        <v>-</v>
      </c>
      <c r="AN111" s="23" t="s">
        <v>132</v>
      </c>
    </row>
    <row r="112" spans="1:40" x14ac:dyDescent="0.25">
      <c r="A112" s="23" t="s">
        <v>133</v>
      </c>
      <c r="B112" s="17">
        <f>IF(AND($C$5-0.02&gt;='Справочные данные'!B112,$C$5-0.02&lt;='Справочные данные'!C112),1,0)</f>
        <v>0</v>
      </c>
      <c r="C112" s="3">
        <f>IF(AND($C$5&gt;='Справочные данные'!B112,'Справочные данные'!$B$2&lt;='Справочные данные'!C112),1,0)</f>
        <v>0</v>
      </c>
      <c r="D112" s="3">
        <f>IF(AND($C$5+0.01&gt;='Справочные данные'!B112,$C$5+0.01&lt;='Справочные данные'!C112),1,0)</f>
        <v>0</v>
      </c>
      <c r="E112" s="4">
        <f>IF($F$5=0,0,IF(AND($F$5-IF('Справочные данные'!D112&lt;=0.5,0.05,IF('Справочные данные'!D112&lt;=0.9,0.08,IF('Справочные данные'!D112&lt;=1.3,0.15,0.15)))&gt;='Справочные данные'!D112,$F$5-IF('Справочные данные'!E112&lt;=0.5,0.05,IF('Справочные данные'!E112&lt;=0.9,0.08,IF('Справочные данные'!E112&lt;=1.3,0.15,0.15)))&lt;='Справочные данные'!E112),1,0))</f>
        <v>0</v>
      </c>
      <c r="F112" s="4">
        <f>IF($F$5=0,0,IF(AND($F$5&gt;='Справочные данные'!$D112,$F$5&lt;='Справочные данные'!E112),1,0))</f>
        <v>0</v>
      </c>
      <c r="G112" s="5">
        <f>IF($F$5=0,0,IF(AND($F$5+IF('Справочные данные'!D112&lt;=0.5,0.1,IF('Справочные данные'!D112&lt;=0.9,0.15,IF('Справочные данные'!D112&lt;=1.3,0.2,0.25)))&gt;='Справочные данные'!D112,$F$5+IF('Справочные данные'!E112&lt;=0.5,0.1,IF('Справочные данные'!E112&lt;=0.9,0.15,IF('Справочные данные'!E112&lt;=1.3,0.2,0.25)))&lt;='Справочные данные'!E112),1,0))</f>
        <v>0</v>
      </c>
      <c r="H112" s="4">
        <f>IF($I$5=0,0,IF(AND($I$5-IF('Справочные данные'!F112&lt;=0.5,0.07,IF('Справочные данные'!F112&lt;=0.9,0.1,0.12))&gt;='Справочные данные'!$F112,$I$5-IF('Справочные данные'!G112&lt;=0.5,0.07,IF('Справочные данные'!G112&lt;=0.9,0.1,0.12))&lt;='Справочные данные'!$G112),1,0))</f>
        <v>0</v>
      </c>
      <c r="I112" s="4">
        <f>IF($I$5=0,0,IF(AND($I$5&gt;='Справочные данные'!$F112,$I$5&lt;='Справочные данные'!$G112),1,0))</f>
        <v>0</v>
      </c>
      <c r="J112" s="5">
        <f>IF($I$5=0,0,IF(AND($I$5+IF('Справочные данные'!F112&lt;=0.5,0.1,IF('Справочные данные'!F112&lt;=0.9,0.18,0.25))&gt;='Справочные данные'!F112,$I$5+IF('Справочные данные'!G112&lt;=0.5,0.1,IF('Справочные данные'!G112&lt;=0.9,0.18,0.25))&lt;='Справочные данные'!G112),1,0))</f>
        <v>0</v>
      </c>
      <c r="K112" s="4">
        <f>IF($L$5=0,0,IF(AND($L$5-IF('Справочные данные'!L112&lt;=1,0.07,IF('Справочные данные'!L112&lt;=2,0.1,0.15))&gt;='Справочные данные'!$L112,$L$5-IF('Справочные данные'!M112&lt;=1,0.07,IF('Справочные данные'!M112&lt;=2,0.1,0.15))&lt;='Справочные данные'!$M112),1,0))</f>
        <v>0</v>
      </c>
      <c r="L112" s="4">
        <f>IF($L$5=0,0,IF(AND($L$5&gt;='Справочные данные'!$L112,$L$5&lt;='Справочные данные'!$M112),1,0))</f>
        <v>0</v>
      </c>
      <c r="M112" s="5">
        <f>IF($L$5=0,0,IF(AND($L$5+IF('Справочные данные'!L112&lt;=1,0.1,IF('Справочные данные'!L112&lt;=2,0.15,0.2))&gt;='Справочные данные'!L112,$L$5+IF('Справочные данные'!M112&lt;=1,0.1,IF('Справочные данные'!M112&lt;=2,0.15,0.2))&lt;='Справочные данные'!M112),1,0))</f>
        <v>0</v>
      </c>
      <c r="N112" s="4">
        <f>IF($O$5=0,0,IF(AND($O$5-IF('Справочные данные'!N112&lt;=1,0.1,IF('Справочные данные'!N112&lt;=2,0.15,0.2))&gt;='Справочные данные'!$N112,$O$5-IF('Справочные данные'!O112&lt;=1,0.1,IF('Справочные данные'!O112&lt;=2,0.15,0.2))&lt;='Справочные данные'!$O112),1,0))</f>
        <v>0</v>
      </c>
      <c r="O112" s="4">
        <f>IF($O$5=0,0,IF(AND($O$5&gt;='Справочные данные'!$N112,$O$5&lt;='Справочные данные'!$O112),1,0))</f>
        <v>0</v>
      </c>
      <c r="P112" s="5">
        <f>IF($O$5=0,0,IF(AND($O$5+IF('Справочные данные'!N112&lt;=1,0.15,IF('Справочные данные'!N112&lt;=2,0.2,0.25))&gt;='Справочные данные'!$N112,$O$5+IF('Справочные данные'!O112&lt;=1,0.15,IF('Справочные данные'!O112&lt;=2,0.2,0.25))&lt;='Справочные данные'!$O112),1,0))</f>
        <v>0</v>
      </c>
      <c r="Q112" s="4">
        <f>IF($R$5=0,0,IF(AND($R$5-0.1&gt;='Справочные данные'!$P112,$R$5-0.1&lt;='Справочные данные'!$Q112),1,0))</f>
        <v>0</v>
      </c>
      <c r="R112" s="4">
        <f>IF($R$5=0,0,IF(AND($R$5&gt;='Справочные данные'!$P112,$R$5&lt;='Справочные данные'!$Q112),1,0))</f>
        <v>0</v>
      </c>
      <c r="S112" s="5">
        <f>IF($R$5=0,0,IF(AND($R$5+0.1&gt;='Справочные данные'!$P112,$R$5+0.1&lt;='Справочные данные'!$Q112),1,0))</f>
        <v>0</v>
      </c>
      <c r="T112" s="4">
        <f>IF($U$5=0,0,IF(AND($U$5-IF('Справочные данные'!R112&lt;=0.2,0.03,0.05)&gt;='Справочные данные'!$R112,$U$5-IF('Справочные данные'!S112&lt;=0.2,0.03,0.05)&lt;='Справочные данные'!$S112),1,0))</f>
        <v>0</v>
      </c>
      <c r="U112" s="4">
        <f>IF($U$5=0,0,IF(AND($U$5&gt;='Справочные данные'!$R112,$U$5&lt;='Справочные данные'!$S112),1,0))</f>
        <v>0</v>
      </c>
      <c r="V112" s="5">
        <f>IF($U$5=0,0,IF(AND($U$5+IF('Справочные данные'!R112&lt;=0.2,0.03,0.05)&gt;='Справочные данные'!$R112,$U$5+IF('Справочные данные'!S112&lt;=0.2,0.03,0.55)&lt;='Справочные данные'!$S112),1,0))</f>
        <v>0</v>
      </c>
      <c r="W112" s="4">
        <f>IF($X$5=0,0,IF(AND($X$5-0.01&gt;='Справочные данные'!$T112,$X$5-0.01&lt;='Справочные данные'!$U112),1,0))</f>
        <v>0</v>
      </c>
      <c r="X112" s="4">
        <f>IF($X$5=0,0,IF(AND($X$5&gt;='Справочные данные'!$T112,$X$5&lt;='Справочные данные'!$U112),1,0))</f>
        <v>0</v>
      </c>
      <c r="Y112" s="5">
        <f>IF($X$5=0,0,IF(AND($X$5+0.01&gt;='Справочные данные'!$T112,$X$5+0.01&lt;='Справочные данные'!$U112),1,0))</f>
        <v>0</v>
      </c>
      <c r="Z112" s="4">
        <f>IF($AA$5=0,0,IF(AND($AA$5-0.02&gt;='Справочные данные'!$V112,$AA$5-0.02&lt;='Справочные данные'!$W112),1,0))</f>
        <v>0</v>
      </c>
      <c r="AA112" s="4">
        <f>IF($AA$5=0,0,IF(AND($AA$5&gt;='Справочные данные'!$V112,$AA$5&lt;='Справочные данные'!$W112),1,0))</f>
        <v>0</v>
      </c>
      <c r="AB112" s="5">
        <f>IF($AA$5=0,0,IF(AND($AA$5+0.02&gt;='Справочные данные'!$V112,$AA$5+0.02&lt;='Справочные данные'!$W112),1,0))</f>
        <v>0</v>
      </c>
      <c r="AC112" s="4">
        <f>IF($AD$5=0,0,IF(AND($AD$5-AC$6&gt;='Справочные данные'!$X112,$AD$5-AC$6&lt;='Справочные данные'!$Y112),1,0))</f>
        <v>0</v>
      </c>
      <c r="AD112" s="4">
        <f>IF($AD$5=0,0,IF(AND($AD$5&gt;='Справочные данные'!$X112,$AD$5&lt;='Справочные данные'!$Y112),1,0))</f>
        <v>0</v>
      </c>
      <c r="AE112" s="5">
        <f>IF($AD$5=0,0,IF(AND($AD$5+AE$6&gt;='Справочные данные'!$X112,$AD$5+AE$6&lt;='Справочные данные'!$Y112),1,0))</f>
        <v>0</v>
      </c>
      <c r="AF112" s="4">
        <f>IF($AG$5=0,0,IF(AND($AG$5-AF$6&gt;='Справочные данные'!$AF112,$AG$5-AF$6&lt;='Справочные данные'!$AG112),1,0))</f>
        <v>0</v>
      </c>
      <c r="AG112" s="4">
        <f>IF($AG$5=0,0,IF(AND($AG$5&gt;='Справочные данные'!$AF112,$AG$5&lt;='Справочные данные'!$AG112),1,0))</f>
        <v>0</v>
      </c>
      <c r="AH112" s="5">
        <f>IF($AG$5=0,0,IF(AND($AG$5+AH$6&gt;='Справочные данные'!$AF112,$AG$5+AH$6&lt;='Справочные данные'!$AG112),1,0))</f>
        <v>0</v>
      </c>
      <c r="AI112" s="4">
        <f>IF($AJ$5=0,0,IF(AND($AJ$5-AI$6&gt;='Справочные данные'!$AH112,$AJ$5-AI$6&lt;='Справочные данные'!$AI112),1,0))</f>
        <v>0</v>
      </c>
      <c r="AJ112" s="4">
        <f>IF($AJ$5=0,0,IF(AND($AJ$5&gt;='Справочные данные'!$AH112,$AJ$5&lt;='Справочные данные'!$AI112),1,0))</f>
        <v>0</v>
      </c>
      <c r="AK112" s="5">
        <f>IF($AJ$5=0,0,IF(AND($AJ$5+AK$6&gt;='Справочные данные'!$AH112,$AJ$5+AK$6&lt;='Справочные данные'!$AI112),1,0))</f>
        <v>0</v>
      </c>
      <c r="AL112">
        <f t="shared" si="2"/>
        <v>0</v>
      </c>
      <c r="AM112" t="str">
        <f t="shared" si="3"/>
        <v>-</v>
      </c>
      <c r="AN112" s="23" t="s">
        <v>133</v>
      </c>
    </row>
    <row r="113" spans="1:40" x14ac:dyDescent="0.25">
      <c r="A113" s="23" t="s">
        <v>134</v>
      </c>
      <c r="B113" s="17">
        <f>IF(AND($C$5-0.02&gt;='Справочные данные'!B113,$C$5-0.02&lt;='Справочные данные'!C113),1,0)</f>
        <v>1</v>
      </c>
      <c r="C113" s="3">
        <f>IF(AND($C$5&gt;='Справочные данные'!B113,'Справочные данные'!$B$2&lt;='Справочные данные'!C113),1,0)</f>
        <v>1</v>
      </c>
      <c r="D113" s="3">
        <f>IF(AND($C$5+0.02&gt;='Справочные данные'!B113,$C$5+0.02&lt;='Справочные данные'!C113),1,0)</f>
        <v>1</v>
      </c>
      <c r="E113" s="4">
        <f>IF($F$5=0,0,IF(AND($F$5-IF('Справочные данные'!D113&lt;=0.5,0.05,IF('Справочные данные'!D113&lt;=0.9,0.08,IF('Справочные данные'!D113&lt;=1.3,0.15,0.15)))&gt;='Справочные данные'!D113,$F$5-IF('Справочные данные'!E113&lt;=0.5,0.05,IF('Справочные данные'!E113&lt;=0.9,0.08,IF('Справочные данные'!E113&lt;=1.3,0.15,0.15)))&lt;='Справочные данные'!E113),1,0))</f>
        <v>1</v>
      </c>
      <c r="F113" s="4">
        <f>IF($F$5=0,0,IF(AND($F$5&gt;='Справочные данные'!$D113,$F$5&lt;='Справочные данные'!E113),1,0))</f>
        <v>1</v>
      </c>
      <c r="G113" s="5">
        <f>IF($F$5=0,0,IF(AND($F$5+IF('Справочные данные'!D113&lt;=0.5,0.1,IF('Справочные данные'!D113&lt;=0.9,0.15,IF('Справочные данные'!D113&lt;=1.3,0.2,0.25)))&gt;='Справочные данные'!D113,$F$5+IF('Справочные данные'!E113&lt;=0.5,0.1,IF('Справочные данные'!E113&lt;=0.9,0.15,IF('Справочные данные'!E113&lt;=1.3,0.2,0.25)))&lt;='Справочные данные'!E113),1,0))</f>
        <v>0</v>
      </c>
      <c r="H113" s="4">
        <f>IF($I$5=0,0,IF(AND($I$5-IF('Справочные данные'!F113&lt;=0.5,0.07,IF('Справочные данные'!F113&lt;=0.9,0.1,0.12))&gt;='Справочные данные'!$F113,$I$5-IF('Справочные данные'!G113&lt;=0.5,0.07,IF('Справочные данные'!G113&lt;=0.9,0.1,0.12))&lt;='Справочные данные'!$G113),1,0))</f>
        <v>1</v>
      </c>
      <c r="I113" s="4">
        <f>IF($I$5=0,0,IF(AND($I$5&gt;='Справочные данные'!$F113,$I$5&lt;='Справочные данные'!$G113),1,0))</f>
        <v>1</v>
      </c>
      <c r="J113" s="5">
        <f>IF($I$5=0,0,IF(AND($I$5+IF('Справочные данные'!F113&lt;=0.5,0.1,IF('Справочные данные'!F113&lt;=0.9,0.18,0.25))&gt;='Справочные данные'!F113,$I$5+IF('Справочные данные'!G113&lt;=0.5,0.1,IF('Справочные данные'!G113&lt;=0.9,0.18,0.25))&lt;='Справочные данные'!G113),1,0))</f>
        <v>0</v>
      </c>
      <c r="K113" s="4">
        <f>IF($L$5=0,0,IF(AND($L$5-IF('Справочные данные'!L113&lt;=1,0.07,IF('Справочные данные'!L113&lt;=2,0.1,0.15))&gt;='Справочные данные'!$L113,$L$5-IF('Справочные данные'!M113&lt;=1,0.07,IF('Справочные данные'!M113&lt;=2,0.1,0.15))&lt;='Справочные данные'!$M113),1,0))</f>
        <v>0</v>
      </c>
      <c r="L113" s="4">
        <f>IF($L$5=0,0,IF(AND($L$5&gt;='Справочные данные'!$L113,$L$5&lt;='Справочные данные'!$M113),1,0))</f>
        <v>0</v>
      </c>
      <c r="M113" s="5">
        <f>IF($L$5=0,0,IF(AND($L$5+IF('Справочные данные'!L113&lt;=1,0.1,IF('Справочные данные'!L113&lt;=2,0.15,0.2))&gt;='Справочные данные'!L113,$L$5+IF('Справочные данные'!M113&lt;=1,0.1,IF('Справочные данные'!M113&lt;=2,0.15,0.2))&lt;='Справочные данные'!M113),1,0))</f>
        <v>0</v>
      </c>
      <c r="N113" s="4">
        <f>IF($O$5=0,0,IF(AND($O$5-IF('Справочные данные'!N113&lt;=1,0.1,IF('Справочные данные'!N113&lt;=2,0.15,0.2))&gt;='Справочные данные'!$N113,$O$5-IF('Справочные данные'!O113&lt;=1,0.1,IF('Справочные данные'!O113&lt;=2,0.15,0.2))&lt;='Справочные данные'!$O113),1,0))</f>
        <v>0</v>
      </c>
      <c r="O113" s="4">
        <f>IF($O$5=0,0,IF(AND($O$5&gt;='Справочные данные'!$N113,$O$5&lt;='Справочные данные'!$O113),1,0))</f>
        <v>0</v>
      </c>
      <c r="P113" s="5">
        <f>IF($O$5=0,0,IF(AND($O$5+IF('Справочные данные'!N113&lt;=1,0.15,IF('Справочные данные'!N113&lt;=2,0.2,0.25))&gt;='Справочные данные'!$N113,$O$5+IF('Справочные данные'!O113&lt;=1,0.15,IF('Справочные данные'!O113&lt;=2,0.2,0.25))&lt;='Справочные данные'!$O113),1,0))</f>
        <v>0</v>
      </c>
      <c r="Q113" s="4">
        <f>IF($R$5=0,0,IF(AND($R$5-0.1&gt;='Справочные данные'!$P113,$R$5-0.1&lt;='Справочные данные'!$Q113),1,0))</f>
        <v>0</v>
      </c>
      <c r="R113" s="4">
        <f>IF($R$5=0,0,IF(AND($R$5&gt;='Справочные данные'!$P113,$R$5&lt;='Справочные данные'!$Q113),1,0))</f>
        <v>0</v>
      </c>
      <c r="S113" s="5">
        <f>IF($R$5=0,0,IF(AND($R$5+0.1&gt;='Справочные данные'!$P113,$R$5+0.1&lt;='Справочные данные'!$Q113),1,0))</f>
        <v>0</v>
      </c>
      <c r="T113" s="4">
        <f>IF($U$5=0,0,IF(AND($U$5-IF('Справочные данные'!R113&lt;=0.2,0.03,0.05)&gt;='Справочные данные'!$R113,$U$5-IF('Справочные данные'!S113&lt;=0.2,0.03,0.05)&lt;='Справочные данные'!$S113),1,0))</f>
        <v>0</v>
      </c>
      <c r="U113" s="4">
        <f>IF($U$5=0,0,IF(AND($U$5&gt;='Справочные данные'!$R113,$U$5&lt;='Справочные данные'!$S113),1,0))</f>
        <v>0</v>
      </c>
      <c r="V113" s="5">
        <f>IF($U$5=0,0,IF(AND($U$5+IF('Справочные данные'!R113&lt;=0.2,0.03,0.05)&gt;='Справочные данные'!$R113,$U$5+IF('Справочные данные'!S113&lt;=0.2,0.03,0.55)&lt;='Справочные данные'!$S113),1,0))</f>
        <v>0</v>
      </c>
      <c r="W113" s="4">
        <f>IF($X$5=0,0,IF(AND($X$5-0.01&gt;='Справочные данные'!$T113,$X$5-0.01&lt;='Справочные данные'!$U113),1,0))</f>
        <v>0</v>
      </c>
      <c r="X113" s="4">
        <f>IF($X$5=0,0,IF(AND($X$5&gt;='Справочные данные'!$T113,$X$5&lt;='Справочные данные'!$U113),1,0))</f>
        <v>0</v>
      </c>
      <c r="Y113" s="5">
        <f>IF($X$5=0,0,IF(AND($X$5+0.01&gt;='Справочные данные'!$T113,$X$5+0.01&lt;='Справочные данные'!$U113),1,0))</f>
        <v>0</v>
      </c>
      <c r="Z113" s="4">
        <f>IF($AA$5=0,0,IF(AND($AA$5-0.02&gt;='Справочные данные'!$V113,$AA$5-0.02&lt;='Справочные данные'!$W113),1,0))</f>
        <v>0</v>
      </c>
      <c r="AA113" s="4">
        <f>IF($AA$5=0,0,IF(AND($AA$5&gt;='Справочные данные'!$V113,$AA$5&lt;='Справочные данные'!$W113),1,0))</f>
        <v>0</v>
      </c>
      <c r="AB113" s="5">
        <f>IF($AA$5=0,0,IF(AND($AA$5+0.02&gt;='Справочные данные'!$V113,$AA$5+0.02&lt;='Справочные данные'!$W113),1,0))</f>
        <v>0</v>
      </c>
      <c r="AC113" s="4">
        <f>IF($AD$5=0,0,IF(AND($AD$5-AC$6&gt;='Справочные данные'!$X113,$AD$5-AC$6&lt;='Справочные данные'!$Y113),1,0))</f>
        <v>0</v>
      </c>
      <c r="AD113" s="4">
        <f>IF($AD$5=0,0,IF(AND($AD$5&gt;='Справочные данные'!$X113,$AD$5&lt;='Справочные данные'!$Y113),1,0))</f>
        <v>0</v>
      </c>
      <c r="AE113" s="5">
        <f>IF($AD$5=0,0,IF(AND($AD$5+AE$6&gt;='Справочные данные'!$X113,$AD$5+AE$6&lt;='Справочные данные'!$Y113),1,0))</f>
        <v>0</v>
      </c>
      <c r="AF113" s="4">
        <f>IF($AG$5=0,0,IF(AND($AG$5-AF$6&gt;='Справочные данные'!$AF113,$AG$5-AF$6&lt;='Справочные данные'!$AG113),1,0))</f>
        <v>0</v>
      </c>
      <c r="AG113" s="4">
        <f>IF($AG$5=0,0,IF(AND($AG$5&gt;='Справочные данные'!$AF113,$AG$5&lt;='Справочные данные'!$AG113),1,0))</f>
        <v>0</v>
      </c>
      <c r="AH113" s="5">
        <f>IF($AG$5=0,0,IF(AND($AG$5+AH$6&gt;='Справочные данные'!$AF113,$AG$5+AH$6&lt;='Справочные данные'!$AG113),1,0))</f>
        <v>0</v>
      </c>
      <c r="AI113" s="4">
        <f>IF($AJ$5=0,0,IF(AND($AJ$5-AI$6&gt;='Справочные данные'!$AH113,$AJ$5-AI$6&lt;='Справочные данные'!$AI113),1,0))</f>
        <v>0</v>
      </c>
      <c r="AJ113" s="4">
        <f>IF($AJ$5=0,0,IF(AND($AJ$5&gt;='Справочные данные'!$AH113,$AJ$5&lt;='Справочные данные'!$AI113),1,0))</f>
        <v>0</v>
      </c>
      <c r="AK113" s="5">
        <f>IF($AJ$5=0,0,IF(AND($AJ$5+AK$6&gt;='Справочные данные'!$AH113,$AJ$5+AK$6&lt;='Справочные данные'!$AI113),1,0))</f>
        <v>0</v>
      </c>
      <c r="AL113">
        <f t="shared" si="2"/>
        <v>7</v>
      </c>
      <c r="AM113" t="str">
        <f t="shared" si="3"/>
        <v>-</v>
      </c>
      <c r="AN113" s="23" t="s">
        <v>134</v>
      </c>
    </row>
    <row r="114" spans="1:40" x14ac:dyDescent="0.25">
      <c r="A114" s="23" t="s">
        <v>135</v>
      </c>
      <c r="B114" s="17">
        <f>IF(AND($C$5-0.02&gt;='Справочные данные'!B114,$C$5-0.02&lt;='Справочные данные'!C114),1,0)</f>
        <v>1</v>
      </c>
      <c r="C114" s="3">
        <f>IF(AND($C$5&gt;='Справочные данные'!B114,'Справочные данные'!$B$2&lt;='Справочные данные'!C114),1,0)</f>
        <v>1</v>
      </c>
      <c r="D114" s="3">
        <f>IF(AND($C$5+0.02&gt;='Справочные данные'!B114,$C$5+0.02&lt;='Справочные данные'!C114),1,0)</f>
        <v>0</v>
      </c>
      <c r="E114" s="4">
        <f>IF($F$5=0,0,IF(AND($F$5-IF('Справочные данные'!D114&lt;=0.5,0.05,IF('Справочные данные'!D114&lt;=0.9,0.08,IF('Справочные данные'!D114&lt;=1.3,0.15,0.15)))&gt;='Справочные данные'!D114,$F$5-IF('Справочные данные'!E114&lt;=0.5,0.05,IF('Справочные данные'!E114&lt;=0.9,0.08,IF('Справочные данные'!E114&lt;=1.3,0.15,0.15)))&lt;='Справочные данные'!E114),1,0))</f>
        <v>0</v>
      </c>
      <c r="F114" s="4">
        <f>IF($F$5=0,0,IF(AND($F$5&gt;='Справочные данные'!$D114,$F$5&lt;='Справочные данные'!E114),1,0))</f>
        <v>0</v>
      </c>
      <c r="G114" s="5">
        <f>IF($F$5=0,0,IF(AND($F$5+IF('Справочные данные'!D114&lt;=0.5,0.1,IF('Справочные данные'!D114&lt;=0.9,0.15,IF('Справочные данные'!D114&lt;=1.3,0.2,0.25)))&gt;='Справочные данные'!D114,$F$5+IF('Справочные данные'!E114&lt;=0.5,0.1,IF('Справочные данные'!E114&lt;=0.9,0.15,IF('Справочные данные'!E114&lt;=1.3,0.2,0.25)))&lt;='Справочные данные'!E114),1,0))</f>
        <v>0</v>
      </c>
      <c r="H114" s="4">
        <f>IF($I$5=0,0,IF(AND($I$5-IF('Справочные данные'!F114&lt;=0.5,0.07,IF('Справочные данные'!F114&lt;=0.9,0.1,0.12))&gt;='Справочные данные'!$F114,$I$5-IF('Справочные данные'!G114&lt;=0.5,0.07,IF('Справочные данные'!G114&lt;=0.9,0.1,0.12))&lt;='Справочные данные'!$G114),1,0))</f>
        <v>1</v>
      </c>
      <c r="I114" s="4">
        <f>IF($I$5=0,0,IF(AND($I$5&gt;='Справочные данные'!$F114,$I$5&lt;='Справочные данные'!$G114),1,0))</f>
        <v>1</v>
      </c>
      <c r="J114" s="5">
        <f>IF($I$5=0,0,IF(AND($I$5+IF('Справочные данные'!F114&lt;=0.5,0.1,IF('Справочные данные'!F114&lt;=0.9,0.18,0.25))&gt;='Справочные данные'!F114,$I$5+IF('Справочные данные'!G114&lt;=0.5,0.1,IF('Справочные данные'!G114&lt;=0.9,0.18,0.25))&lt;='Справочные данные'!G114),1,0))</f>
        <v>0</v>
      </c>
      <c r="K114" s="4">
        <f>IF($L$5=0,0,IF(AND($L$5-IF('Справочные данные'!L114&lt;=1,0.07,IF('Справочные данные'!L114&lt;=2,0.1,0.15))&gt;='Справочные данные'!$L114,$L$5-IF('Справочные данные'!M114&lt;=1,0.07,IF('Справочные данные'!M114&lt;=2,0.1,0.15))&lt;='Справочные данные'!$M114),1,0))</f>
        <v>0</v>
      </c>
      <c r="L114" s="4">
        <f>IF($L$5=0,0,IF(AND($L$5&gt;='Справочные данные'!$L114,$L$5&lt;='Справочные данные'!$M114),1,0))</f>
        <v>0</v>
      </c>
      <c r="M114" s="5">
        <f>IF($L$5=0,0,IF(AND($L$5+IF('Справочные данные'!L114&lt;=1,0.1,IF('Справочные данные'!L114&lt;=2,0.15,0.2))&gt;='Справочные данные'!L114,$L$5+IF('Справочные данные'!M114&lt;=1,0.1,IF('Справочные данные'!M114&lt;=2,0.15,0.2))&lt;='Справочные данные'!M114),1,0))</f>
        <v>0</v>
      </c>
      <c r="N114" s="4">
        <f>IF($O$5=0,0,IF(AND($O$5-IF('Справочные данные'!N114&lt;=1,0.1,IF('Справочные данные'!N114&lt;=2,0.15,0.2))&gt;='Справочные данные'!$N114,$O$5-IF('Справочные данные'!O114&lt;=1,0.1,IF('Справочные данные'!O114&lt;=2,0.15,0.2))&lt;='Справочные данные'!$O114),1,0))</f>
        <v>0</v>
      </c>
      <c r="O114" s="4">
        <f>IF($O$5=0,0,IF(AND($O$5&gt;='Справочные данные'!$N114,$O$5&lt;='Справочные данные'!$O114),1,0))</f>
        <v>0</v>
      </c>
      <c r="P114" s="5">
        <f>IF($O$5=0,0,IF(AND($O$5+IF('Справочные данные'!N114&lt;=1,0.15,IF('Справочные данные'!N114&lt;=2,0.2,0.25))&gt;='Справочные данные'!$N114,$O$5+IF('Справочные данные'!O114&lt;=1,0.15,IF('Справочные данные'!O114&lt;=2,0.2,0.25))&lt;='Справочные данные'!$O114),1,0))</f>
        <v>0</v>
      </c>
      <c r="Q114" s="4">
        <f>IF($R$5=0,0,IF(AND($R$5-0.1&gt;='Справочные данные'!$P114,$R$5-0.1&lt;='Справочные данные'!$Q114),1,0))</f>
        <v>0</v>
      </c>
      <c r="R114" s="4">
        <f>IF($R$5=0,0,IF(AND($R$5&gt;='Справочные данные'!$P114,$R$5&lt;='Справочные данные'!$Q114),1,0))</f>
        <v>0</v>
      </c>
      <c r="S114" s="5">
        <f>IF($R$5=0,0,IF(AND($R$5+0.1&gt;='Справочные данные'!$P114,$R$5+0.1&lt;='Справочные данные'!$Q114),1,0))</f>
        <v>0</v>
      </c>
      <c r="T114" s="4">
        <f>IF($U$5=0,0,IF(AND($U$5-IF('Справочные данные'!R114&lt;=0.2,0.03,0.05)&gt;='Справочные данные'!$R114,$U$5-IF('Справочные данные'!S114&lt;=0.2,0.03,0.05)&lt;='Справочные данные'!$S114),1,0))</f>
        <v>0</v>
      </c>
      <c r="U114" s="4">
        <f>IF($U$5=0,0,IF(AND($U$5&gt;='Справочные данные'!$R114,$U$5&lt;='Справочные данные'!$S114),1,0))</f>
        <v>0</v>
      </c>
      <c r="V114" s="5">
        <f>IF($U$5=0,0,IF(AND($U$5+IF('Справочные данные'!R114&lt;=0.2,0.03,0.05)&gt;='Справочные данные'!$R114,$U$5+IF('Справочные данные'!S114&lt;=0.2,0.03,0.55)&lt;='Справочные данные'!$S114),1,0))</f>
        <v>0</v>
      </c>
      <c r="W114" s="4">
        <f>IF($X$5=0,0,IF(AND($X$5-0.01&gt;='Справочные данные'!$T114,$X$5-0.01&lt;='Справочные данные'!$U114),1,0))</f>
        <v>0</v>
      </c>
      <c r="X114" s="4">
        <f>IF($X$5=0,0,IF(AND($X$5&gt;='Справочные данные'!$T114,$X$5&lt;='Справочные данные'!$U114),1,0))</f>
        <v>0</v>
      </c>
      <c r="Y114" s="5">
        <f>IF($X$5=0,0,IF(AND($X$5+0.01&gt;='Справочные данные'!$T114,$X$5+0.01&lt;='Справочные данные'!$U114),1,0))</f>
        <v>0</v>
      </c>
      <c r="Z114" s="4">
        <f>IF($AA$5=0,0,IF(AND($AA$5-0.02&gt;='Справочные данные'!$V114,$AA$5-0.02&lt;='Справочные данные'!$W114),1,0))</f>
        <v>0</v>
      </c>
      <c r="AA114" s="4">
        <f>IF($AA$5=0,0,IF(AND($AA$5&gt;='Справочные данные'!$V114,$AA$5&lt;='Справочные данные'!$W114),1,0))</f>
        <v>0</v>
      </c>
      <c r="AB114" s="5">
        <f>IF($AA$5=0,0,IF(AND($AA$5+0.02&gt;='Справочные данные'!$V114,$AA$5+0.02&lt;='Справочные данные'!$W114),1,0))</f>
        <v>0</v>
      </c>
      <c r="AC114" s="4">
        <f>IF($AD$5=0,0,IF(AND($AD$5-AC$6&gt;='Справочные данные'!$X114,$AD$5-AC$6&lt;='Справочные данные'!$Y114),1,0))</f>
        <v>0</v>
      </c>
      <c r="AD114" s="4">
        <f>IF($AD$5=0,0,IF(AND($AD$5&gt;='Справочные данные'!$X114,$AD$5&lt;='Справочные данные'!$Y114),1,0))</f>
        <v>0</v>
      </c>
      <c r="AE114" s="5">
        <f>IF($AD$5=0,0,IF(AND($AD$5+AE$6&gt;='Справочные данные'!$X114,$AD$5+AE$6&lt;='Справочные данные'!$Y114),1,0))</f>
        <v>0</v>
      </c>
      <c r="AF114" s="4">
        <f>IF($AG$5=0,0,IF(AND($AG$5-AF$6&gt;='Справочные данные'!$AF114,$AG$5-AF$6&lt;='Справочные данные'!$AG114),1,0))</f>
        <v>0</v>
      </c>
      <c r="AG114" s="4">
        <f>IF($AG$5=0,0,IF(AND($AG$5&gt;='Справочные данные'!$AF114,$AG$5&lt;='Справочные данные'!$AG114),1,0))</f>
        <v>0</v>
      </c>
      <c r="AH114" s="5">
        <f>IF($AG$5=0,0,IF(AND($AG$5+AH$6&gt;='Справочные данные'!$AF114,$AG$5+AH$6&lt;='Справочные данные'!$AG114),1,0))</f>
        <v>0</v>
      </c>
      <c r="AI114" s="4">
        <f>IF($AJ$5=0,0,IF(AND($AJ$5-AI$6&gt;='Справочные данные'!$AH114,$AJ$5-AI$6&lt;='Справочные данные'!$AI114),1,0))</f>
        <v>0</v>
      </c>
      <c r="AJ114" s="4">
        <f>IF($AJ$5=0,0,IF(AND($AJ$5&gt;='Справочные данные'!$AH114,$AJ$5&lt;='Справочные данные'!$AI114),1,0))</f>
        <v>0</v>
      </c>
      <c r="AK114" s="5">
        <f>IF($AJ$5=0,0,IF(AND($AJ$5+AK$6&gt;='Справочные данные'!$AH114,$AJ$5+AK$6&lt;='Справочные данные'!$AI114),1,0))</f>
        <v>0</v>
      </c>
      <c r="AL114">
        <f t="shared" si="2"/>
        <v>4</v>
      </c>
      <c r="AM114" t="str">
        <f t="shared" si="3"/>
        <v>-</v>
      </c>
      <c r="AN114" s="23" t="s">
        <v>135</v>
      </c>
    </row>
    <row r="115" spans="1:40" x14ac:dyDescent="0.25">
      <c r="A115" s="23" t="s">
        <v>136</v>
      </c>
      <c r="B115" s="17">
        <f>IF(AND($C$5-0.03&gt;='Справочные данные'!B115,$C$5-0.03&lt;='Справочные данные'!C115),1,0)</f>
        <v>0</v>
      </c>
      <c r="C115" s="3">
        <f>IF(AND($C$5&gt;='Справочные данные'!B115,'Справочные данные'!$B$2&lt;='Справочные данные'!C115),1,0)</f>
        <v>0</v>
      </c>
      <c r="D115" s="3">
        <f>IF(AND($C$5+0.02&gt;='Справочные данные'!B115,$C$5+0.02&lt;='Справочные данные'!C115),1,0)</f>
        <v>1</v>
      </c>
      <c r="E115" s="4">
        <f>IF($F$5=0,0,IF(AND($F$5-IF('Справочные данные'!D115&lt;=0.5,0.05,IF('Справочные данные'!D115&lt;=0.9,0.08,IF('Справочные данные'!D115&lt;=1.3,0.15,0.15)))&gt;='Справочные данные'!D115,$F$5-IF('Справочные данные'!E115&lt;=0.5,0.05,IF('Справочные данные'!E115&lt;=0.9,0.08,IF('Справочные данные'!E115&lt;=1.3,0.15,0.15)))&lt;='Справочные данные'!E115),1,0))</f>
        <v>0</v>
      </c>
      <c r="F115" s="4">
        <f>IF($F$5=0,0,IF(AND($F$5&gt;='Справочные данные'!$D115,$F$5&lt;='Справочные данные'!E115),1,0))</f>
        <v>0</v>
      </c>
      <c r="G115" s="5">
        <f>IF($F$5=0,0,IF(AND($F$5+IF('Справочные данные'!D115&lt;=0.5,0.1,IF('Справочные данные'!D115&lt;=0.9,0.15,IF('Справочные данные'!D115&lt;=1.3,0.2,0.25)))&gt;='Справочные данные'!D115,$F$5+IF('Справочные данные'!E115&lt;=0.5,0.1,IF('Справочные данные'!E115&lt;=0.9,0.15,IF('Справочные данные'!E115&lt;=1.3,0.2,0.25)))&lt;='Справочные данные'!E115),1,0))</f>
        <v>0</v>
      </c>
      <c r="H115" s="4">
        <f>IF($I$5=0,0,IF(AND($I$5-IF('Справочные данные'!F115&lt;=0.5,0.07,IF('Справочные данные'!F115&lt;=0.9,0.1,0.12))&gt;='Справочные данные'!$F115,$I$5-IF('Справочные данные'!G115&lt;=0.5,0.07,IF('Справочные данные'!G115&lt;=0.9,0.1,0.12))&lt;='Справочные данные'!$G115),1,0))</f>
        <v>1</v>
      </c>
      <c r="I115" s="4">
        <f>IF($I$5=0,0,IF(AND($I$5&gt;='Справочные данные'!$F115,$I$5&lt;='Справочные данные'!$G115),1,0))</f>
        <v>1</v>
      </c>
      <c r="J115" s="5">
        <f>IF($I$5=0,0,IF(AND($I$5+IF('Справочные данные'!F115&lt;=0.5,0.1,IF('Справочные данные'!F115&lt;=0.9,0.18,0.25))&gt;='Справочные данные'!F115,$I$5+IF('Справочные данные'!G115&lt;=0.5,0.1,IF('Справочные данные'!G115&lt;=0.9,0.18,0.25))&lt;='Справочные данные'!G115),1,0))</f>
        <v>0</v>
      </c>
      <c r="K115" s="4">
        <f>IF($L$5=0,0,IF(AND($L$5-IF('Справочные данные'!L115&lt;=1,0.07,IF('Справочные данные'!L115&lt;=2,0.1,0.15))&gt;='Справочные данные'!$L115,$L$5-IF('Справочные данные'!M115&lt;=1,0.07,IF('Справочные данные'!M115&lt;=2,0.1,0.15))&lt;='Справочные данные'!$M115),1,0))</f>
        <v>0</v>
      </c>
      <c r="L115" s="4">
        <f>IF($L$5=0,0,IF(AND($L$5&gt;='Справочные данные'!$L115,$L$5&lt;='Справочные данные'!$M115),1,0))</f>
        <v>0</v>
      </c>
      <c r="M115" s="5">
        <f>IF($L$5=0,0,IF(AND($L$5+IF('Справочные данные'!L115&lt;=1,0.1,IF('Справочные данные'!L115&lt;=2,0.15,0.2))&gt;='Справочные данные'!L115,$L$5+IF('Справочные данные'!M115&lt;=1,0.1,IF('Справочные данные'!M115&lt;=2,0.15,0.2))&lt;='Справочные данные'!M115),1,0))</f>
        <v>0</v>
      </c>
      <c r="N115" s="4">
        <f>IF($O$5=0,0,IF(AND($O$5-IF('Справочные данные'!N115&lt;=1,0.1,IF('Справочные данные'!N115&lt;=2,0.15,0.2))&gt;='Справочные данные'!$N115,$O$5-IF('Справочные данные'!O115&lt;=1,0.1,IF('Справочные данные'!O115&lt;=2,0.15,0.2))&lt;='Справочные данные'!$O115),1,0))</f>
        <v>0</v>
      </c>
      <c r="O115" s="4">
        <f>IF($O$5=0,0,IF(AND($O$5&gt;='Справочные данные'!$N115,$O$5&lt;='Справочные данные'!$O115),1,0))</f>
        <v>0</v>
      </c>
      <c r="P115" s="5">
        <f>IF($O$5=0,0,IF(AND($O$5+IF('Справочные данные'!N115&lt;=1,0.15,IF('Справочные данные'!N115&lt;=2,0.2,0.25))&gt;='Справочные данные'!$N115,$O$5+IF('Справочные данные'!O115&lt;=1,0.15,IF('Справочные данные'!O115&lt;=2,0.2,0.25))&lt;='Справочные данные'!$O115),1,0))</f>
        <v>0</v>
      </c>
      <c r="Q115" s="4">
        <f>IF($R$5=0,0,IF(AND($R$5-0.1&gt;='Справочные данные'!$P115,$R$5-0.1&lt;='Справочные данные'!$Q115),1,0))</f>
        <v>0</v>
      </c>
      <c r="R115" s="4">
        <f>IF($R$5=0,0,IF(AND($R$5&gt;='Справочные данные'!$P115,$R$5&lt;='Справочные данные'!$Q115),1,0))</f>
        <v>0</v>
      </c>
      <c r="S115" s="5">
        <f>IF($R$5=0,0,IF(AND($R$5+0.1&gt;='Справочные данные'!$P115,$R$5+0.1&lt;='Справочные данные'!$Q115),1,0))</f>
        <v>0</v>
      </c>
      <c r="T115" s="4">
        <f>IF($U$5=0,0,IF(AND($U$5-IF('Справочные данные'!R115&lt;=0.2,0.03,0.05)&gt;='Справочные данные'!$R115,$U$5-IF('Справочные данные'!S115&lt;=0.2,0.03,0.05)&lt;='Справочные данные'!$S115),1,0))</f>
        <v>0</v>
      </c>
      <c r="U115" s="4">
        <f>IF($U$5=0,0,IF(AND($U$5&gt;='Справочные данные'!$R115,$U$5&lt;='Справочные данные'!$S115),1,0))</f>
        <v>0</v>
      </c>
      <c r="V115" s="5">
        <f>IF($U$5=0,0,IF(AND($U$5+IF('Справочные данные'!R115&lt;=0.2,0.03,0.05)&gt;='Справочные данные'!$R115,$U$5+IF('Справочные данные'!S115&lt;=0.2,0.03,0.55)&lt;='Справочные данные'!$S115),1,0))</f>
        <v>0</v>
      </c>
      <c r="W115" s="4">
        <f>IF($X$5=0,0,IF(AND($X$5-0.01&gt;='Справочные данные'!$T115,$X$5-0.01&lt;='Справочные данные'!$U115),1,0))</f>
        <v>0</v>
      </c>
      <c r="X115" s="4">
        <f>IF($X$5=0,0,IF(AND($X$5&gt;='Справочные данные'!$T115,$X$5&lt;='Справочные данные'!$U115),1,0))</f>
        <v>0</v>
      </c>
      <c r="Y115" s="5">
        <f>IF($X$5=0,0,IF(AND($X$5+0.01&gt;='Справочные данные'!$T115,$X$5+0.01&lt;='Справочные данные'!$U115),1,0))</f>
        <v>0</v>
      </c>
      <c r="Z115" s="4">
        <f>IF($AA$5=0,0,IF(AND($AA$5-0.02&gt;='Справочные данные'!$V115,$AA$5-0.02&lt;='Справочные данные'!$W115),1,0))</f>
        <v>0</v>
      </c>
      <c r="AA115" s="4">
        <f>IF($AA$5=0,0,IF(AND($AA$5&gt;='Справочные данные'!$V115,$AA$5&lt;='Справочные данные'!$W115),1,0))</f>
        <v>0</v>
      </c>
      <c r="AB115" s="5">
        <f>IF($AA$5=0,0,IF(AND($AA$5+0.02&gt;='Справочные данные'!$V115,$AA$5+0.02&lt;='Справочные данные'!$W115),1,0))</f>
        <v>0</v>
      </c>
      <c r="AC115" s="4">
        <f>IF($AD$5=0,0,IF(AND($AD$5-AC$6&gt;='Справочные данные'!$X115,$AD$5-AC$6&lt;='Справочные данные'!$Y115),1,0))</f>
        <v>0</v>
      </c>
      <c r="AD115" s="4">
        <f>IF($AD$5=0,0,IF(AND($AD$5&gt;='Справочные данные'!$X115,$AD$5&lt;='Справочные данные'!$Y115),1,0))</f>
        <v>0</v>
      </c>
      <c r="AE115" s="5">
        <f>IF($AD$5=0,0,IF(AND($AD$5+AE$6&gt;='Справочные данные'!$X115,$AD$5+AE$6&lt;='Справочные данные'!$Y115),1,0))</f>
        <v>0</v>
      </c>
      <c r="AF115" s="4">
        <f>IF($AG$5=0,0,IF(AND($AG$5-AF$6&gt;='Справочные данные'!$AF115,$AG$5-AF$6&lt;='Справочные данные'!$AG115),1,0))</f>
        <v>0</v>
      </c>
      <c r="AG115" s="4">
        <f>IF($AG$5=0,0,IF(AND($AG$5&gt;='Справочные данные'!$AF115,$AG$5&lt;='Справочные данные'!$AG115),1,0))</f>
        <v>0</v>
      </c>
      <c r="AH115" s="5">
        <f>IF($AG$5=0,0,IF(AND($AG$5+AH$6&gt;='Справочные данные'!$AF115,$AG$5+AH$6&lt;='Справочные данные'!$AG115),1,0))</f>
        <v>0</v>
      </c>
      <c r="AI115" s="4">
        <f>IF($AJ$5=0,0,IF(AND($AJ$5-AI$6&gt;='Справочные данные'!$AH115,$AJ$5-AI$6&lt;='Справочные данные'!$AI115),1,0))</f>
        <v>0</v>
      </c>
      <c r="AJ115" s="4">
        <f>IF($AJ$5=0,0,IF(AND($AJ$5&gt;='Справочные данные'!$AH115,$AJ$5&lt;='Справочные данные'!$AI115),1,0))</f>
        <v>0</v>
      </c>
      <c r="AK115" s="5">
        <f>IF($AJ$5=0,0,IF(AND($AJ$5+AK$6&gt;='Справочные данные'!$AH115,$AJ$5+AK$6&lt;='Справочные данные'!$AI115),1,0))</f>
        <v>0</v>
      </c>
      <c r="AL115">
        <f t="shared" si="2"/>
        <v>3</v>
      </c>
      <c r="AM115" t="str">
        <f t="shared" si="3"/>
        <v>-</v>
      </c>
      <c r="AN115" s="23" t="s">
        <v>136</v>
      </c>
    </row>
    <row r="116" spans="1:40" x14ac:dyDescent="0.25">
      <c r="A116" s="23" t="s">
        <v>137</v>
      </c>
      <c r="B116" s="17">
        <f>IF(AND($C$5-0.02&gt;='Справочные данные'!B116,$C$5-0.02&lt;='Справочные данные'!C116),1,0)</f>
        <v>0</v>
      </c>
      <c r="C116" s="3">
        <f>IF(AND($C$5&gt;='Справочные данные'!B116,'Справочные данные'!$B$2&lt;='Справочные данные'!C116),1,0)</f>
        <v>0</v>
      </c>
      <c r="D116" s="3">
        <f>IF(AND($C$5+0.01&gt;='Справочные данные'!B116,$C$5+0.01&lt;='Справочные данные'!C116),1,0)</f>
        <v>0</v>
      </c>
      <c r="E116" s="4">
        <f>IF($F$5=0,0,IF(AND($F$5-IF('Справочные данные'!D116&lt;=0.5,0.05,IF('Справочные данные'!D116&lt;=0.9,0.08,IF('Справочные данные'!D116&lt;=1.3,0.15,0.15)))&gt;='Справочные данные'!D116,$F$5-IF('Справочные данные'!E116&lt;=0.5,0.05,IF('Справочные данные'!E116&lt;=0.9,0.08,IF('Справочные данные'!E116&lt;=1.3,0.15,0.15)))&lt;='Справочные данные'!E116),1,0))</f>
        <v>0</v>
      </c>
      <c r="F116" s="4">
        <f>IF($F$5=0,0,IF(AND($F$5&gt;='Справочные данные'!$D116,$F$5&lt;='Справочные данные'!E116),1,0))</f>
        <v>0</v>
      </c>
      <c r="G116" s="5">
        <f>IF($F$5=0,0,IF(AND($F$5+IF('Справочные данные'!D116&lt;=0.5,0.1,IF('Справочные данные'!D116&lt;=0.9,0.15,IF('Справочные данные'!D116&lt;=1.3,0.2,0.25)))&gt;='Справочные данные'!D116,$F$5+IF('Справочные данные'!E116&lt;=0.5,0.1,IF('Справочные данные'!E116&lt;=0.9,0.15,IF('Справочные данные'!E116&lt;=1.3,0.2,0.25)))&lt;='Справочные данные'!E116),1,0))</f>
        <v>0</v>
      </c>
      <c r="H116" s="4">
        <f>IF($I$5=0,0,IF(AND($I$5-IF('Справочные данные'!F116&lt;=0.5,0.07,IF('Справочные данные'!F116&lt;=0.9,0.1,0.12))&gt;='Справочные данные'!$F116,$I$5-IF('Справочные данные'!G116&lt;=0.5,0.07,IF('Справочные данные'!G116&lt;=0.9,0.1,0.12))&lt;='Справочные данные'!$G116),1,0))</f>
        <v>0</v>
      </c>
      <c r="I116" s="4">
        <f>IF($I$5=0,0,IF(AND($I$5&gt;='Справочные данные'!$F116,$I$5&lt;='Справочные данные'!$G116),1,0))</f>
        <v>0</v>
      </c>
      <c r="J116" s="5">
        <f>IF($I$5=0,0,IF(AND($I$5+IF('Справочные данные'!F116&lt;=0.5,0.1,IF('Справочные данные'!F116&lt;=0.9,0.18,0.25))&gt;='Справочные данные'!F116,$I$5+IF('Справочные данные'!G116&lt;=0.5,0.1,IF('Справочные данные'!G116&lt;=0.9,0.18,0.25))&lt;='Справочные данные'!G116),1,0))</f>
        <v>0</v>
      </c>
      <c r="K116" s="4">
        <f>IF($L$5=0,0,IF(AND($L$5-IF('Справочные данные'!L116&lt;=1,0.07,IF('Справочные данные'!L116&lt;=2,0.1,0.15))&gt;='Справочные данные'!$L116,$L$5-IF('Справочные данные'!M116&lt;=1,0.07,IF('Справочные данные'!M116&lt;=2,0.1,0.15))&lt;='Справочные данные'!$M116),1,0))</f>
        <v>0</v>
      </c>
      <c r="L116" s="4">
        <f>IF($L$5=0,0,IF(AND($L$5&gt;='Справочные данные'!$L116,$L$5&lt;='Справочные данные'!$M116),1,0))</f>
        <v>0</v>
      </c>
      <c r="M116" s="5">
        <f>IF($L$5=0,0,IF(AND($L$5+IF('Справочные данные'!L116&lt;=1,0.1,IF('Справочные данные'!L116&lt;=2,0.15,0.2))&gt;='Справочные данные'!L116,$L$5+IF('Справочные данные'!M116&lt;=1,0.1,IF('Справочные данные'!M116&lt;=2,0.15,0.2))&lt;='Справочные данные'!M116),1,0))</f>
        <v>0</v>
      </c>
      <c r="N116" s="4">
        <f>IF($O$5=0,0,IF(AND($O$5-IF('Справочные данные'!N116&lt;=1,0.1,IF('Справочные данные'!N116&lt;=2,0.15,0.2))&gt;='Справочные данные'!$N116,$O$5-IF('Справочные данные'!O116&lt;=1,0.1,IF('Справочные данные'!O116&lt;=2,0.15,0.2))&lt;='Справочные данные'!$O116),1,0))</f>
        <v>0</v>
      </c>
      <c r="O116" s="4">
        <f>IF($O$5=0,0,IF(AND($O$5&gt;='Справочные данные'!$N116,$O$5&lt;='Справочные данные'!$O116),1,0))</f>
        <v>0</v>
      </c>
      <c r="P116" s="5">
        <f>IF($O$5=0,0,IF(AND($O$5+IF('Справочные данные'!N116&lt;=1,0.15,IF('Справочные данные'!N116&lt;=2,0.2,0.25))&gt;='Справочные данные'!$N116,$O$5+IF('Справочные данные'!O116&lt;=1,0.15,IF('Справочные данные'!O116&lt;=2,0.2,0.25))&lt;='Справочные данные'!$O116),1,0))</f>
        <v>0</v>
      </c>
      <c r="Q116" s="4">
        <f>IF($R$5=0,0,IF(AND($R$5-0.1&gt;='Справочные данные'!$P116,$R$5-0.1&lt;='Справочные данные'!$Q116),1,0))</f>
        <v>0</v>
      </c>
      <c r="R116" s="4">
        <f>IF($R$5=0,0,IF(AND($R$5&gt;='Справочные данные'!$P116,$R$5&lt;='Справочные данные'!$Q116),1,0))</f>
        <v>0</v>
      </c>
      <c r="S116" s="5">
        <f>IF($R$5=0,0,IF(AND($R$5+0.1&gt;='Справочные данные'!$P116,$R$5+0.1&lt;='Справочные данные'!$Q116),1,0))</f>
        <v>0</v>
      </c>
      <c r="T116" s="4">
        <f>IF($U$5=0,0,IF(AND($U$5-IF('Справочные данные'!R116&lt;=0.2,0.03,0.05)&gt;='Справочные данные'!$R116,$U$5-IF('Справочные данные'!S116&lt;=0.2,0.03,0.05)&lt;='Справочные данные'!$S116),1,0))</f>
        <v>0</v>
      </c>
      <c r="U116" s="4">
        <f>IF($U$5=0,0,IF(AND($U$5&gt;='Справочные данные'!$R116,$U$5&lt;='Справочные данные'!$S116),1,0))</f>
        <v>0</v>
      </c>
      <c r="V116" s="5">
        <f>IF($U$5=0,0,IF(AND($U$5+IF('Справочные данные'!R116&lt;=0.2,0.03,0.05)&gt;='Справочные данные'!$R116,$U$5+IF('Справочные данные'!S116&lt;=0.2,0.03,0.55)&lt;='Справочные данные'!$S116),1,0))</f>
        <v>0</v>
      </c>
      <c r="W116" s="4">
        <f>IF($X$5=0,0,IF(AND($X$5-0.01&gt;='Справочные данные'!$T116,$X$5-0.01&lt;='Справочные данные'!$U116),1,0))</f>
        <v>0</v>
      </c>
      <c r="X116" s="4">
        <f>IF($X$5=0,0,IF(AND($X$5&gt;='Справочные данные'!$T116,$X$5&lt;='Справочные данные'!$U116),1,0))</f>
        <v>0</v>
      </c>
      <c r="Y116" s="5">
        <f>IF($X$5=0,0,IF(AND($X$5+0.01&gt;='Справочные данные'!$T116,$X$5+0.01&lt;='Справочные данные'!$U116),1,0))</f>
        <v>0</v>
      </c>
      <c r="Z116" s="4">
        <f>IF($AA$5=0,0,IF(AND($AA$5-0.02&gt;='Справочные данные'!$V116,$AA$5-0.02&lt;='Справочные данные'!$W116),1,0))</f>
        <v>0</v>
      </c>
      <c r="AA116" s="4">
        <f>IF($AA$5=0,0,IF(AND($AA$5&gt;='Справочные данные'!$V116,$AA$5&lt;='Справочные данные'!$W116),1,0))</f>
        <v>0</v>
      </c>
      <c r="AB116" s="5">
        <f>IF($AA$5=0,0,IF(AND($AA$5+0.02&gt;='Справочные данные'!$V116,$AA$5+0.02&lt;='Справочные данные'!$W116),1,0))</f>
        <v>0</v>
      </c>
      <c r="AC116" s="4">
        <f>IF($AD$5=0,0,IF(AND($AD$5-AC$6&gt;='Справочные данные'!$X116,$AD$5-AC$6&lt;='Справочные данные'!$Y116),1,0))</f>
        <v>0</v>
      </c>
      <c r="AD116" s="4">
        <f>IF($AD$5=0,0,IF(AND($AD$5&gt;='Справочные данные'!$X116,$AD$5&lt;='Справочные данные'!$Y116),1,0))</f>
        <v>0</v>
      </c>
      <c r="AE116" s="5">
        <f>IF($AD$5=0,0,IF(AND($AD$5+AE$6&gt;='Справочные данные'!$X116,$AD$5+AE$6&lt;='Справочные данные'!$Y116),1,0))</f>
        <v>0</v>
      </c>
      <c r="AF116" s="4">
        <f>IF($AG$5=0,0,IF(AND($AG$5-AF$6&gt;='Справочные данные'!$AF116,$AG$5-AF$6&lt;='Справочные данные'!$AG116),1,0))</f>
        <v>0</v>
      </c>
      <c r="AG116" s="4">
        <f>IF($AG$5=0,0,IF(AND($AG$5&gt;='Справочные данные'!$AF116,$AG$5&lt;='Справочные данные'!$AG116),1,0))</f>
        <v>0</v>
      </c>
      <c r="AH116" s="5">
        <f>IF($AG$5=0,0,IF(AND($AG$5+AH$6&gt;='Справочные данные'!$AF116,$AG$5+AH$6&lt;='Справочные данные'!$AG116),1,0))</f>
        <v>0</v>
      </c>
      <c r="AI116" s="4">
        <f>IF($AJ$5=0,0,IF(AND($AJ$5-AI$6&gt;='Справочные данные'!$AH116,$AJ$5-AI$6&lt;='Справочные данные'!$AI116),1,0))</f>
        <v>0</v>
      </c>
      <c r="AJ116" s="4">
        <f>IF($AJ$5=0,0,IF(AND($AJ$5&gt;='Справочные данные'!$AH116,$AJ$5&lt;='Справочные данные'!$AI116),1,0))</f>
        <v>0</v>
      </c>
      <c r="AK116" s="5">
        <f>IF($AJ$5=0,0,IF(AND($AJ$5+AK$6&gt;='Справочные данные'!$AH116,$AJ$5+AK$6&lt;='Справочные данные'!$AI116),1,0))</f>
        <v>0</v>
      </c>
      <c r="AL116">
        <f t="shared" si="2"/>
        <v>0</v>
      </c>
      <c r="AM116" t="str">
        <f t="shared" si="3"/>
        <v>-</v>
      </c>
      <c r="AN116" s="23" t="s">
        <v>137</v>
      </c>
    </row>
    <row r="117" spans="1:40" x14ac:dyDescent="0.25">
      <c r="A117" s="23" t="s">
        <v>138</v>
      </c>
      <c r="B117" s="17">
        <f>IF(AND($C$5-0.02&gt;='Справочные данные'!B117,$C$5-0.02&lt;='Справочные данные'!C117),1,0)</f>
        <v>0</v>
      </c>
      <c r="C117" s="3">
        <f>IF(AND($C$5&gt;='Справочные данные'!B117,'Справочные данные'!$B$2&lt;='Справочные данные'!C117),1,0)</f>
        <v>0</v>
      </c>
      <c r="D117" s="3">
        <f>IF(AND($C$5+0.01&gt;='Справочные данные'!B117,$C$5+0.01&lt;='Справочные данные'!C117),1,0)</f>
        <v>0</v>
      </c>
      <c r="E117" s="4">
        <f>IF($F$5=0,0,IF(AND($F$5-IF('Справочные данные'!D117&lt;=0.5,0.05,IF('Справочные данные'!D117&lt;=0.9,0.08,IF('Справочные данные'!D117&lt;=1.3,0.15,0.15)))&gt;='Справочные данные'!D117,$F$5-IF('Справочные данные'!E117&lt;=0.5,0.05,IF('Справочные данные'!E117&lt;=0.9,0.08,IF('Справочные данные'!E117&lt;=1.3,0.15,0.15)))&lt;='Справочные данные'!E117),1,0))</f>
        <v>0</v>
      </c>
      <c r="F117" s="4">
        <f>IF($F$5=0,0,IF(AND($F$5&gt;='Справочные данные'!$D117,$F$5&lt;='Справочные данные'!E117),1,0))</f>
        <v>0</v>
      </c>
      <c r="G117" s="5">
        <f>IF($F$5=0,0,IF(AND($F$5+IF('Справочные данные'!D117&lt;=0.5,0.1,IF('Справочные данные'!D117&lt;=0.9,0.15,IF('Справочные данные'!D117&lt;=1.3,0.2,0.25)))&gt;='Справочные данные'!D117,$F$5+IF('Справочные данные'!E117&lt;=0.5,0.1,IF('Справочные данные'!E117&lt;=0.9,0.15,IF('Справочные данные'!E117&lt;=1.3,0.2,0.25)))&lt;='Справочные данные'!E117),1,0))</f>
        <v>0</v>
      </c>
      <c r="H117" s="4">
        <f>IF($I$5=0,0,IF(AND($I$5-IF('Справочные данные'!F117&lt;=0.5,0.07,IF('Справочные данные'!F117&lt;=0.9,0.1,0.12))&gt;='Справочные данные'!$F117,$I$5-IF('Справочные данные'!G117&lt;=0.5,0.07,IF('Справочные данные'!G117&lt;=0.9,0.1,0.12))&lt;='Справочные данные'!$G117),1,0))</f>
        <v>0</v>
      </c>
      <c r="I117" s="4">
        <f>IF($I$5=0,0,IF(AND($I$5&gt;='Справочные данные'!$F117,$I$5&lt;='Справочные данные'!$G117),1,0))</f>
        <v>0</v>
      </c>
      <c r="J117" s="5">
        <f>IF($I$5=0,0,IF(AND($I$5+IF('Справочные данные'!F117&lt;=0.5,0.1,IF('Справочные данные'!F117&lt;=0.9,0.18,0.25))&gt;='Справочные данные'!F117,$I$5+IF('Справочные данные'!G117&lt;=0.5,0.1,IF('Справочные данные'!G117&lt;=0.9,0.18,0.25))&lt;='Справочные данные'!G117),1,0))</f>
        <v>0</v>
      </c>
      <c r="K117" s="4">
        <f>IF($L$5=0,0,IF(AND($L$5-IF('Справочные данные'!L117&lt;=1,0.07,IF('Справочные данные'!L117&lt;=2,0.1,0.15))&gt;='Справочные данные'!$L117,$L$5-IF('Справочные данные'!M117&lt;=1,0.07,IF('Справочные данные'!M117&lt;=2,0.1,0.15))&lt;='Справочные данные'!$M117),1,0))</f>
        <v>0</v>
      </c>
      <c r="L117" s="4">
        <f>IF($L$5=0,0,IF(AND($L$5&gt;='Справочные данные'!$L117,$L$5&lt;='Справочные данные'!$M117),1,0))</f>
        <v>0</v>
      </c>
      <c r="M117" s="5">
        <f>IF($L$5=0,0,IF(AND($L$5+IF('Справочные данные'!L117&lt;=1,0.1,IF('Справочные данные'!L117&lt;=2,0.15,0.2))&gt;='Справочные данные'!L117,$L$5+IF('Справочные данные'!M117&lt;=1,0.1,IF('Справочные данные'!M117&lt;=2,0.15,0.2))&lt;='Справочные данные'!M117),1,0))</f>
        <v>0</v>
      </c>
      <c r="N117" s="4">
        <f>IF($O$5=0,0,IF(AND($O$5-IF('Справочные данные'!N117&lt;=1,0.1,IF('Справочные данные'!N117&lt;=2,0.15,0.2))&gt;='Справочные данные'!$N117,$O$5-IF('Справочные данные'!O117&lt;=1,0.1,IF('Справочные данные'!O117&lt;=2,0.15,0.2))&lt;='Справочные данные'!$O117),1,0))</f>
        <v>0</v>
      </c>
      <c r="O117" s="4">
        <f>IF($O$5=0,0,IF(AND($O$5&gt;='Справочные данные'!$N117,$O$5&lt;='Справочные данные'!$O117),1,0))</f>
        <v>0</v>
      </c>
      <c r="P117" s="5">
        <f>IF($O$5=0,0,IF(AND($O$5+IF('Справочные данные'!N117&lt;=1,0.15,IF('Справочные данные'!N117&lt;=2,0.2,0.25))&gt;='Справочные данные'!$N117,$O$5+IF('Справочные данные'!O117&lt;=1,0.15,IF('Справочные данные'!O117&lt;=2,0.2,0.25))&lt;='Справочные данные'!$O117),1,0))</f>
        <v>0</v>
      </c>
      <c r="Q117" s="4">
        <f>IF($R$5=0,0,IF(AND($R$5-0.1&gt;='Справочные данные'!$P117,$R$5-0.1&lt;='Справочные данные'!$Q117),1,0))</f>
        <v>0</v>
      </c>
      <c r="R117" s="4">
        <f>IF($R$5=0,0,IF(AND($R$5&gt;='Справочные данные'!$P117,$R$5&lt;='Справочные данные'!$Q117),1,0))</f>
        <v>0</v>
      </c>
      <c r="S117" s="5">
        <f>IF($R$5=0,0,IF(AND($R$5+0.1&gt;='Справочные данные'!$P117,$R$5+0.1&lt;='Справочные данные'!$Q117),1,0))</f>
        <v>0</v>
      </c>
      <c r="T117" s="4">
        <f>IF($U$5=0,0,IF(AND($U$5-IF('Справочные данные'!R117&lt;=0.2,0.03,0.05)&gt;='Справочные данные'!$R117,$U$5-IF('Справочные данные'!S117&lt;=0.2,0.03,0.05)&lt;='Справочные данные'!$S117),1,0))</f>
        <v>0</v>
      </c>
      <c r="U117" s="4">
        <f>IF($U$5=0,0,IF(AND($U$5&gt;='Справочные данные'!$R117,$U$5&lt;='Справочные данные'!$S117),1,0))</f>
        <v>0</v>
      </c>
      <c r="V117" s="5">
        <f>IF($U$5=0,0,IF(AND($U$5+IF('Справочные данные'!R117&lt;=0.2,0.03,0.05)&gt;='Справочные данные'!$R117,$U$5+IF('Справочные данные'!S117&lt;=0.2,0.03,0.55)&lt;='Справочные данные'!$S117),1,0))</f>
        <v>0</v>
      </c>
      <c r="W117" s="4">
        <f>IF($X$5=0,0,IF(AND($X$5-0.01&gt;='Справочные данные'!$T117,$X$5-0.01&lt;='Справочные данные'!$U117),1,0))</f>
        <v>0</v>
      </c>
      <c r="X117" s="4">
        <f>IF($X$5=0,0,IF(AND($X$5&gt;='Справочные данные'!$T117,$X$5&lt;='Справочные данные'!$U117),1,0))</f>
        <v>0</v>
      </c>
      <c r="Y117" s="5">
        <f>IF($X$5=0,0,IF(AND($X$5+0.01&gt;='Справочные данные'!$T117,$X$5+0.01&lt;='Справочные данные'!$U117),1,0))</f>
        <v>0</v>
      </c>
      <c r="Z117" s="4">
        <f>IF($AA$5=0,0,IF(AND($AA$5-0.02&gt;='Справочные данные'!$V117,$AA$5-0.02&lt;='Справочные данные'!$W117),1,0))</f>
        <v>0</v>
      </c>
      <c r="AA117" s="4">
        <f>IF($AA$5=0,0,IF(AND($AA$5&gt;='Справочные данные'!$V117,$AA$5&lt;='Справочные данные'!$W117),1,0))</f>
        <v>0</v>
      </c>
      <c r="AB117" s="5">
        <f>IF($AA$5=0,0,IF(AND($AA$5+0.02&gt;='Справочные данные'!$V117,$AA$5+0.02&lt;='Справочные данные'!$W117),1,0))</f>
        <v>0</v>
      </c>
      <c r="AC117" s="4">
        <f>IF($AD$5=0,0,IF(AND($AD$5-AC$6&gt;='Справочные данные'!$X117,$AD$5-AC$6&lt;='Справочные данные'!$Y117),1,0))</f>
        <v>0</v>
      </c>
      <c r="AD117" s="4">
        <f>IF($AD$5=0,0,IF(AND($AD$5&gt;='Справочные данные'!$X117,$AD$5&lt;='Справочные данные'!$Y117),1,0))</f>
        <v>0</v>
      </c>
      <c r="AE117" s="5">
        <f>IF($AD$5=0,0,IF(AND($AD$5+AE$6&gt;='Справочные данные'!$X117,$AD$5+AE$6&lt;='Справочные данные'!$Y117),1,0))</f>
        <v>0</v>
      </c>
      <c r="AF117" s="4">
        <f>IF($AG$5=0,0,IF(AND($AG$5-AF$6&gt;='Справочные данные'!$AF117,$AG$5-AF$6&lt;='Справочные данные'!$AG117),1,0))</f>
        <v>0</v>
      </c>
      <c r="AG117" s="4">
        <f>IF($AG$5=0,0,IF(AND($AG$5&gt;='Справочные данные'!$AF117,$AG$5&lt;='Справочные данные'!$AG117),1,0))</f>
        <v>0</v>
      </c>
      <c r="AH117" s="5">
        <f>IF($AG$5=0,0,IF(AND($AG$5+AH$6&gt;='Справочные данные'!$AF117,$AG$5+AH$6&lt;='Справочные данные'!$AG117),1,0))</f>
        <v>0</v>
      </c>
      <c r="AI117" s="4">
        <f>IF($AJ$5=0,0,IF(AND($AJ$5-AI$6&gt;='Справочные данные'!$AH117,$AJ$5-AI$6&lt;='Справочные данные'!$AI117),1,0))</f>
        <v>0</v>
      </c>
      <c r="AJ117" s="4">
        <f>IF($AJ$5=0,0,IF(AND($AJ$5&gt;='Справочные данные'!$AH117,$AJ$5&lt;='Справочные данные'!$AI117),1,0))</f>
        <v>0</v>
      </c>
      <c r="AK117" s="5">
        <f>IF($AJ$5=0,0,IF(AND($AJ$5+AK$6&gt;='Справочные данные'!$AH117,$AJ$5+AK$6&lt;='Справочные данные'!$AI117),1,0))</f>
        <v>0</v>
      </c>
      <c r="AL117">
        <f t="shared" si="2"/>
        <v>0</v>
      </c>
      <c r="AM117" t="str">
        <f t="shared" si="3"/>
        <v>-</v>
      </c>
      <c r="AN117" s="23" t="s">
        <v>138</v>
      </c>
    </row>
    <row r="118" spans="1:40" x14ac:dyDescent="0.25">
      <c r="A118" s="23" t="s">
        <v>139</v>
      </c>
      <c r="B118" s="17">
        <f>IF(AND($C$5-0.02&gt;='Справочные данные'!B118,$C$5-0.02&lt;='Справочные данные'!C118),1,0)</f>
        <v>0</v>
      </c>
      <c r="C118" s="3">
        <f>IF(AND($C$5&gt;='Справочные данные'!B118,'Справочные данные'!$B$2&lt;='Справочные данные'!C118),1,0)</f>
        <v>0</v>
      </c>
      <c r="D118" s="3">
        <f>IF(AND($C$5+0.01&gt;='Справочные данные'!B118,$C$5+0.01&lt;='Справочные данные'!C118),1,0)</f>
        <v>0</v>
      </c>
      <c r="E118" s="4">
        <f>IF($F$5=0,0,IF(AND($F$5-IF('Справочные данные'!D118&lt;=0.5,0.05,IF('Справочные данные'!D118&lt;=0.9,0.08,IF('Справочные данные'!D118&lt;=1.3,0.15,0.15)))&gt;='Справочные данные'!D118,$F$5-IF('Справочные данные'!E118&lt;=0.5,0.05,IF('Справочные данные'!E118&lt;=0.9,0.08,IF('Справочные данные'!E118&lt;=1.3,0.15,0.15)))&lt;='Справочные данные'!E118),1,0))</f>
        <v>1</v>
      </c>
      <c r="F118" s="4">
        <f>IF($F$5=0,0,IF(AND($F$5&gt;='Справочные данные'!$D118,$F$5&lt;='Справочные данные'!E118),1,0))</f>
        <v>0</v>
      </c>
      <c r="G118" s="5">
        <f>IF($F$5=0,0,IF(AND($F$5+IF('Справочные данные'!D118&lt;=0.5,0.1,IF('Справочные данные'!D118&lt;=0.9,0.15,IF('Справочные данные'!D118&lt;=1.3,0.2,0.25)))&gt;='Справочные данные'!D118,$F$5+IF('Справочные данные'!E118&lt;=0.5,0.1,IF('Справочные данные'!E118&lt;=0.9,0.15,IF('Справочные данные'!E118&lt;=1.3,0.2,0.25)))&lt;='Справочные данные'!E118),1,0))</f>
        <v>0</v>
      </c>
      <c r="H118" s="4">
        <f>IF($I$5=0,0,IF(AND($I$5-IF('Справочные данные'!F118&lt;=0.5,0.07,IF('Справочные данные'!F118&lt;=0.9,0.1,0.12))&gt;='Справочные данные'!$F118,$I$5-IF('Справочные данные'!G118&lt;=0.5,0.07,IF('Справочные данные'!G118&lt;=0.9,0.1,0.12))&lt;='Справочные данные'!$G118),1,0))</f>
        <v>1</v>
      </c>
      <c r="I118" s="4">
        <f>IF($I$5=0,0,IF(AND($I$5&gt;='Справочные данные'!$F118,$I$5&lt;='Справочные данные'!$G118),1,0))</f>
        <v>0</v>
      </c>
      <c r="J118" s="5">
        <f>IF($I$5=0,0,IF(AND($I$5+IF('Справочные данные'!F118&lt;=0.5,0.1,IF('Справочные данные'!F118&lt;=0.9,0.18,0.25))&gt;='Справочные данные'!F118,$I$5+IF('Справочные данные'!G118&lt;=0.5,0.1,IF('Справочные данные'!G118&lt;=0.9,0.18,0.25))&lt;='Справочные данные'!G118),1,0))</f>
        <v>0</v>
      </c>
      <c r="K118" s="4">
        <f>IF($L$5=0,0,IF(AND($L$5-IF('Справочные данные'!L118&lt;=1,0.07,IF('Справочные данные'!L118&lt;=2,0.1,0.15))&gt;='Справочные данные'!$L118,$L$5-IF('Справочные данные'!M118&lt;=1,0.07,IF('Справочные данные'!M118&lt;=2,0.1,0.15))&lt;='Справочные данные'!$M118),1,0))</f>
        <v>0</v>
      </c>
      <c r="L118" s="4">
        <f>IF($L$5=0,0,IF(AND($L$5&gt;='Справочные данные'!$L118,$L$5&lt;='Справочные данные'!$M118),1,0))</f>
        <v>0</v>
      </c>
      <c r="M118" s="5">
        <f>IF($L$5=0,0,IF(AND($L$5+IF('Справочные данные'!L118&lt;=1,0.1,IF('Справочные данные'!L118&lt;=2,0.15,0.2))&gt;='Справочные данные'!L118,$L$5+IF('Справочные данные'!M118&lt;=1,0.1,IF('Справочные данные'!M118&lt;=2,0.15,0.2))&lt;='Справочные данные'!M118),1,0))</f>
        <v>0</v>
      </c>
      <c r="N118" s="4">
        <f>IF($O$5=0,0,IF(AND($O$5-IF('Справочные данные'!N118&lt;=1,0.1,IF('Справочные данные'!N118&lt;=2,0.15,0.2))&gt;='Справочные данные'!$N118,$O$5-IF('Справочные данные'!O118&lt;=1,0.1,IF('Справочные данные'!O118&lt;=2,0.15,0.2))&lt;='Справочные данные'!$O118),1,0))</f>
        <v>0</v>
      </c>
      <c r="O118" s="4">
        <f>IF($O$5=0,0,IF(AND($O$5&gt;='Справочные данные'!$N118,$O$5&lt;='Справочные данные'!$O118),1,0))</f>
        <v>0</v>
      </c>
      <c r="P118" s="5">
        <f>IF($O$5=0,0,IF(AND($O$5+IF('Справочные данные'!N118&lt;=1,0.15,IF('Справочные данные'!N118&lt;=2,0.2,0.25))&gt;='Справочные данные'!$N118,$O$5+IF('Справочные данные'!O118&lt;=1,0.15,IF('Справочные данные'!O118&lt;=2,0.2,0.25))&lt;='Справочные данные'!$O118),1,0))</f>
        <v>0</v>
      </c>
      <c r="Q118" s="4">
        <f>IF($R$5=0,0,IF(AND($R$5-0.1&gt;='Справочные данные'!$P118,$R$5-0.1&lt;='Справочные данные'!$Q118),1,0))</f>
        <v>0</v>
      </c>
      <c r="R118" s="4">
        <f>IF($R$5=0,0,IF(AND($R$5&gt;='Справочные данные'!$P118,$R$5&lt;='Справочные данные'!$Q118),1,0))</f>
        <v>0</v>
      </c>
      <c r="S118" s="5">
        <f>IF($R$5=0,0,IF(AND($R$5+0.1&gt;='Справочные данные'!$P118,$R$5+0.1&lt;='Справочные данные'!$Q118),1,0))</f>
        <v>0</v>
      </c>
      <c r="T118" s="4">
        <f>IF($U$5=0,0,IF(AND($U$5-IF('Справочные данные'!R118&lt;=0.2,0.03,0.05)&gt;='Справочные данные'!$R118,$U$5-IF('Справочные данные'!S118&lt;=0.2,0.03,0.05)&lt;='Справочные данные'!$S118),1,0))</f>
        <v>0</v>
      </c>
      <c r="U118" s="4">
        <f>IF($U$5=0,0,IF(AND($U$5&gt;='Справочные данные'!$R118,$U$5&lt;='Справочные данные'!$S118),1,0))</f>
        <v>0</v>
      </c>
      <c r="V118" s="5">
        <f>IF($U$5=0,0,IF(AND($U$5+IF('Справочные данные'!R118&lt;=0.2,0.03,0.05)&gt;='Справочные данные'!$R118,$U$5+IF('Справочные данные'!S118&lt;=0.2,0.03,0.55)&lt;='Справочные данные'!$S118),1,0))</f>
        <v>0</v>
      </c>
      <c r="W118" s="4">
        <f>IF($X$5=0,0,IF(AND($X$5-0.01&gt;='Справочные данные'!$T118,$X$5-0.01&lt;='Справочные данные'!$U118),1,0))</f>
        <v>0</v>
      </c>
      <c r="X118" s="4">
        <f>IF($X$5=0,0,IF(AND($X$5&gt;='Справочные данные'!$T118,$X$5&lt;='Справочные данные'!$U118),1,0))</f>
        <v>0</v>
      </c>
      <c r="Y118" s="5">
        <f>IF($X$5=0,0,IF(AND($X$5+0.01&gt;='Справочные данные'!$T118,$X$5+0.01&lt;='Справочные данные'!$U118),1,0))</f>
        <v>0</v>
      </c>
      <c r="Z118" s="4">
        <f>IF($AA$5=0,0,IF(AND($AA$5-0.02&gt;='Справочные данные'!$V118,$AA$5-0.02&lt;='Справочные данные'!$W118),1,0))</f>
        <v>0</v>
      </c>
      <c r="AA118" s="4">
        <f>IF($AA$5=0,0,IF(AND($AA$5&gt;='Справочные данные'!$V118,$AA$5&lt;='Справочные данные'!$W118),1,0))</f>
        <v>0</v>
      </c>
      <c r="AB118" s="5">
        <f>IF($AA$5=0,0,IF(AND($AA$5+0.02&gt;='Справочные данные'!$V118,$AA$5+0.02&lt;='Справочные данные'!$W118),1,0))</f>
        <v>0</v>
      </c>
      <c r="AC118" s="4">
        <f>IF($AD$5=0,0,IF(AND($AD$5-AC$6&gt;='Справочные данные'!$X118,$AD$5-AC$6&lt;='Справочные данные'!$Y118),1,0))</f>
        <v>0</v>
      </c>
      <c r="AD118" s="4">
        <f>IF($AD$5=0,0,IF(AND($AD$5&gt;='Справочные данные'!$X118,$AD$5&lt;='Справочные данные'!$Y118),1,0))</f>
        <v>0</v>
      </c>
      <c r="AE118" s="5">
        <f>IF($AD$5=0,0,IF(AND($AD$5+AE$6&gt;='Справочные данные'!$X118,$AD$5+AE$6&lt;='Справочные данные'!$Y118),1,0))</f>
        <v>0</v>
      </c>
      <c r="AF118" s="4">
        <f>IF($AG$5=0,0,IF(AND($AG$5-AF$6&gt;='Справочные данные'!$AF118,$AG$5-AF$6&lt;='Справочные данные'!$AG118),1,0))</f>
        <v>0</v>
      </c>
      <c r="AG118" s="4">
        <f>IF($AG$5=0,0,IF(AND($AG$5&gt;='Справочные данные'!$AF118,$AG$5&lt;='Справочные данные'!$AG118),1,0))</f>
        <v>0</v>
      </c>
      <c r="AH118" s="5">
        <f>IF($AG$5=0,0,IF(AND($AG$5+AH$6&gt;='Справочные данные'!$AF118,$AG$5+AH$6&lt;='Справочные данные'!$AG118),1,0))</f>
        <v>0</v>
      </c>
      <c r="AI118" s="4">
        <f>IF($AJ$5=0,0,IF(AND($AJ$5-AI$6&gt;='Справочные данные'!$AH118,$AJ$5-AI$6&lt;='Справочные данные'!$AI118),1,0))</f>
        <v>0</v>
      </c>
      <c r="AJ118" s="4">
        <f>IF($AJ$5=0,0,IF(AND($AJ$5&gt;='Справочные данные'!$AH118,$AJ$5&lt;='Справочные данные'!$AI118),1,0))</f>
        <v>0</v>
      </c>
      <c r="AK118" s="5">
        <f>IF($AJ$5=0,0,IF(AND($AJ$5+AK$6&gt;='Справочные данные'!$AH118,$AJ$5+AK$6&lt;='Справочные данные'!$AI118),1,0))</f>
        <v>0</v>
      </c>
      <c r="AL118">
        <f t="shared" si="2"/>
        <v>2</v>
      </c>
      <c r="AM118" t="str">
        <f t="shared" si="3"/>
        <v>-</v>
      </c>
      <c r="AN118" s="23" t="s">
        <v>139</v>
      </c>
    </row>
    <row r="119" spans="1:40" x14ac:dyDescent="0.25">
      <c r="A119" s="23" t="s">
        <v>140</v>
      </c>
      <c r="B119" s="17">
        <f>IF(AND($C$5-0.03&gt;='Справочные данные'!B119,$C$5-0.03&lt;='Справочные данные'!C119),1,0)</f>
        <v>0</v>
      </c>
      <c r="C119" s="3">
        <f>IF(AND($C$5&gt;='Справочные данные'!B119,'Справочные данные'!$B$2&lt;='Справочные данные'!C119),1,0)</f>
        <v>1</v>
      </c>
      <c r="D119" s="3">
        <f>IF(AND($C$5+0.02&gt;='Справочные данные'!B119,$C$5+0.02&lt;='Справочные данные'!C119),1,0)</f>
        <v>1</v>
      </c>
      <c r="E119" s="4">
        <f>IF($F$5=0,0,IF(AND($F$5-IF('Справочные данные'!D119&lt;=0.5,0.05,IF('Справочные данные'!D119&lt;=0.9,0.08,IF('Справочные данные'!D119&lt;=1.3,0.15,0.15)))&gt;='Справочные данные'!D119,$F$5-IF('Справочные данные'!E119&lt;=0.5,0.05,IF('Справочные данные'!E119&lt;=0.9,0.08,IF('Справочные данные'!E119&lt;=1.3,0.15,0.15)))&lt;='Справочные данные'!E119),1,0))</f>
        <v>0</v>
      </c>
      <c r="F119" s="4">
        <f>IF($F$5=0,0,IF(AND($F$5&gt;='Справочные данные'!$D119,$F$5&lt;='Справочные данные'!E119),1,0))</f>
        <v>0</v>
      </c>
      <c r="G119" s="5">
        <f>IF($F$5=0,0,IF(AND($F$5+IF('Справочные данные'!D119&lt;=0.5,0.1,IF('Справочные данные'!D119&lt;=0.9,0.15,IF('Справочные данные'!D119&lt;=1.3,0.2,0.25)))&gt;='Справочные данные'!D119,$F$5+IF('Справочные данные'!E119&lt;=0.5,0.1,IF('Справочные данные'!E119&lt;=0.9,0.15,IF('Справочные данные'!E119&lt;=1.3,0.2,0.25)))&lt;='Справочные данные'!E119),1,0))</f>
        <v>0</v>
      </c>
      <c r="H119" s="4">
        <f>IF($I$5=0,0,IF(AND($I$5-IF('Справочные данные'!F119&lt;=0.5,0.07,IF('Справочные данные'!F119&lt;=0.9,0.1,0.12))&gt;='Справочные данные'!$F119,$I$5-IF('Справочные данные'!G119&lt;=0.5,0.07,IF('Справочные данные'!G119&lt;=0.9,0.1,0.12))&lt;='Справочные данные'!$G119),1,0))</f>
        <v>0</v>
      </c>
      <c r="I119" s="4">
        <f>IF($I$5=0,0,IF(AND($I$5&gt;='Справочные данные'!$F119,$I$5&lt;='Справочные данные'!$G119),1,0))</f>
        <v>0</v>
      </c>
      <c r="J119" s="5">
        <f>IF($I$5=0,0,IF(AND($I$5+IF('Справочные данные'!F119&lt;=0.5,0.1,IF('Справочные данные'!F119&lt;=0.9,0.18,0.25))&gt;='Справочные данные'!F119,$I$5+IF('Справочные данные'!G119&lt;=0.5,0.1,IF('Справочные данные'!G119&lt;=0.9,0.18,0.25))&lt;='Справочные данные'!G119),1,0))</f>
        <v>0</v>
      </c>
      <c r="K119" s="4">
        <f>IF($L$5=0,0,IF(AND($L$5-IF('Справочные данные'!L119&lt;=1,0.07,IF('Справочные данные'!L119&lt;=2,0.1,0.15))&gt;='Справочные данные'!$L119,$L$5-IF('Справочные данные'!M119&lt;=1,0.07,IF('Справочные данные'!M119&lt;=2,0.1,0.15))&lt;='Справочные данные'!$M119),1,0))</f>
        <v>0</v>
      </c>
      <c r="L119" s="4">
        <f>IF($L$5=0,0,IF(AND($L$5&gt;='Справочные данные'!$L119,$L$5&lt;='Справочные данные'!$M119),1,0))</f>
        <v>0</v>
      </c>
      <c r="M119" s="5">
        <f>IF($L$5=0,0,IF(AND($L$5+IF('Справочные данные'!L119&lt;=1,0.1,IF('Справочные данные'!L119&lt;=2,0.15,0.2))&gt;='Справочные данные'!L119,$L$5+IF('Справочные данные'!M119&lt;=1,0.1,IF('Справочные данные'!M119&lt;=2,0.15,0.2))&lt;='Справочные данные'!M119),1,0))</f>
        <v>0</v>
      </c>
      <c r="N119" s="4">
        <f>IF($O$5=0,0,IF(AND($O$5-IF('Справочные данные'!N119&lt;=1,0.1,IF('Справочные данные'!N119&lt;=2,0.15,0.2))&gt;='Справочные данные'!$N119,$O$5-IF('Справочные данные'!O119&lt;=1,0.1,IF('Справочные данные'!O119&lt;=2,0.15,0.2))&lt;='Справочные данные'!$O119),1,0))</f>
        <v>0</v>
      </c>
      <c r="O119" s="4">
        <f>IF($O$5=0,0,IF(AND($O$5&gt;='Справочные данные'!$N119,$O$5&lt;='Справочные данные'!$O119),1,0))</f>
        <v>0</v>
      </c>
      <c r="P119" s="5">
        <f>IF($O$5=0,0,IF(AND($O$5+IF('Справочные данные'!N119&lt;=1,0.15,IF('Справочные данные'!N119&lt;=2,0.2,0.25))&gt;='Справочные данные'!$N119,$O$5+IF('Справочные данные'!O119&lt;=1,0.15,IF('Справочные данные'!O119&lt;=2,0.2,0.25))&lt;='Справочные данные'!$O119),1,0))</f>
        <v>0</v>
      </c>
      <c r="Q119" s="4">
        <f>IF($R$5=0,0,IF(AND($R$5-0.1&gt;='Справочные данные'!$P119,$R$5-0.1&lt;='Справочные данные'!$Q119),1,0))</f>
        <v>0</v>
      </c>
      <c r="R119" s="4">
        <f>IF($R$5=0,0,IF(AND($R$5&gt;='Справочные данные'!$P119,$R$5&lt;='Справочные данные'!$Q119),1,0))</f>
        <v>0</v>
      </c>
      <c r="S119" s="5">
        <f>IF($R$5=0,0,IF(AND($R$5+0.1&gt;='Справочные данные'!$P119,$R$5+0.1&lt;='Справочные данные'!$Q119),1,0))</f>
        <v>0</v>
      </c>
      <c r="T119" s="4">
        <f>IF($U$5=0,0,IF(AND($U$5-IF('Справочные данные'!R119&lt;=0.2,0.03,0.05)&gt;='Справочные данные'!$R119,$U$5-IF('Справочные данные'!S119&lt;=0.2,0.03,0.05)&lt;='Справочные данные'!$S119),1,0))</f>
        <v>0</v>
      </c>
      <c r="U119" s="4">
        <f>IF($U$5=0,0,IF(AND($U$5&gt;='Справочные данные'!$R119,$U$5&lt;='Справочные данные'!$S119),1,0))</f>
        <v>0</v>
      </c>
      <c r="V119" s="5">
        <f>IF($U$5=0,0,IF(AND($U$5+IF('Справочные данные'!R119&lt;=0.2,0.03,0.05)&gt;='Справочные данные'!$R119,$U$5+IF('Справочные данные'!S119&lt;=0.2,0.03,0.55)&lt;='Справочные данные'!$S119),1,0))</f>
        <v>0</v>
      </c>
      <c r="W119" s="4">
        <f>IF($X$5=0,0,IF(AND($X$5-0.01&gt;='Справочные данные'!$T119,$X$5-0.01&lt;='Справочные данные'!$U119),1,0))</f>
        <v>0</v>
      </c>
      <c r="X119" s="4">
        <f>IF($X$5=0,0,IF(AND($X$5&gt;='Справочные данные'!$T119,$X$5&lt;='Справочные данные'!$U119),1,0))</f>
        <v>0</v>
      </c>
      <c r="Y119" s="5">
        <f>IF($X$5=0,0,IF(AND($X$5+0.01&gt;='Справочные данные'!$T119,$X$5+0.01&lt;='Справочные данные'!$U119),1,0))</f>
        <v>0</v>
      </c>
      <c r="Z119" s="4">
        <f>IF($AA$5=0,0,IF(AND($AA$5-0.02&gt;='Справочные данные'!$V119,$AA$5-0.02&lt;='Справочные данные'!$W119),1,0))</f>
        <v>0</v>
      </c>
      <c r="AA119" s="4">
        <f>IF($AA$5=0,0,IF(AND($AA$5&gt;='Справочные данные'!$V119,$AA$5&lt;='Справочные данные'!$W119),1,0))</f>
        <v>0</v>
      </c>
      <c r="AB119" s="5">
        <f>IF($AA$5=0,0,IF(AND($AA$5+0.02&gt;='Справочные данные'!$V119,$AA$5+0.02&lt;='Справочные данные'!$W119),1,0))</f>
        <v>0</v>
      </c>
      <c r="AC119" s="4">
        <f>IF($AD$5=0,0,IF(AND($AD$5-AC$6&gt;='Справочные данные'!$X119,$AD$5-AC$6&lt;='Справочные данные'!$Y119),1,0))</f>
        <v>0</v>
      </c>
      <c r="AD119" s="4">
        <f>IF($AD$5=0,0,IF(AND($AD$5&gt;='Справочные данные'!$X119,$AD$5&lt;='Справочные данные'!$Y119),1,0))</f>
        <v>0</v>
      </c>
      <c r="AE119" s="5">
        <f>IF($AD$5=0,0,IF(AND($AD$5+AE$6&gt;='Справочные данные'!$X119,$AD$5+AE$6&lt;='Справочные данные'!$Y119),1,0))</f>
        <v>0</v>
      </c>
      <c r="AF119" s="4">
        <f>IF($AG$5=0,0,IF(AND($AG$5-AF$6&gt;='Справочные данные'!$AF119,$AG$5-AF$6&lt;='Справочные данные'!$AG119),1,0))</f>
        <v>0</v>
      </c>
      <c r="AG119" s="4">
        <f>IF($AG$5=0,0,IF(AND($AG$5&gt;='Справочные данные'!$AF119,$AG$5&lt;='Справочные данные'!$AG119),1,0))</f>
        <v>0</v>
      </c>
      <c r="AH119" s="5">
        <f>IF($AG$5=0,0,IF(AND($AG$5+AH$6&gt;='Справочные данные'!$AF119,$AG$5+AH$6&lt;='Справочные данные'!$AG119),1,0))</f>
        <v>0</v>
      </c>
      <c r="AI119" s="4">
        <f>IF($AJ$5=0,0,IF(AND($AJ$5-AI$6&gt;='Справочные данные'!$AH119,$AJ$5-AI$6&lt;='Справочные данные'!$AI119),1,0))</f>
        <v>0</v>
      </c>
      <c r="AJ119" s="4">
        <f>IF($AJ$5=0,0,IF(AND($AJ$5&gt;='Справочные данные'!$AH119,$AJ$5&lt;='Справочные данные'!$AI119),1,0))</f>
        <v>0</v>
      </c>
      <c r="AK119" s="5">
        <f>IF($AJ$5=0,0,IF(AND($AJ$5+AK$6&gt;='Справочные данные'!$AH119,$AJ$5+AK$6&lt;='Справочные данные'!$AI119),1,0))</f>
        <v>0</v>
      </c>
      <c r="AL119">
        <f t="shared" si="2"/>
        <v>2</v>
      </c>
      <c r="AM119" t="str">
        <f t="shared" si="3"/>
        <v>-</v>
      </c>
      <c r="AN119" s="23" t="s">
        <v>140</v>
      </c>
    </row>
    <row r="120" spans="1:40" x14ac:dyDescent="0.25">
      <c r="A120" s="23" t="s">
        <v>141</v>
      </c>
      <c r="B120" s="17">
        <f>IF(AND($C$5-0.03&gt;='Справочные данные'!B120,$C$5-0.03&lt;='Справочные данные'!C120),1,0)</f>
        <v>0</v>
      </c>
      <c r="C120" s="3">
        <f>IF(AND($C$5&gt;='Справочные данные'!B120,'Справочные данные'!$B$2&lt;='Справочные данные'!C120),1,0)</f>
        <v>0</v>
      </c>
      <c r="D120" s="3">
        <f>IF(AND($C$5+0.02&gt;='Справочные данные'!B120,$C$5+0.02&lt;='Справочные данные'!C120),1,0)</f>
        <v>0</v>
      </c>
      <c r="E120" s="4">
        <f>IF($F$5=0,0,IF(AND($F$5-IF('Справочные данные'!D120&lt;=0.5,0.05,IF('Справочные данные'!D120&lt;=0.9,0.08,IF('Справочные данные'!D120&lt;=1.3,0.15,0.15)))&gt;='Справочные данные'!D120,$F$5-IF('Справочные данные'!E120&lt;=0.5,0.05,IF('Справочные данные'!E120&lt;=0.9,0.08,IF('Справочные данные'!E120&lt;=1.3,0.15,0.15)))&lt;='Справочные данные'!E120),1,0))</f>
        <v>0</v>
      </c>
      <c r="F120" s="4">
        <f>IF($F$5=0,0,IF(AND($F$5&gt;='Справочные данные'!$D120,$F$5&lt;='Справочные данные'!E120),1,0))</f>
        <v>0</v>
      </c>
      <c r="G120" s="5">
        <f>IF($F$5=0,0,IF(AND($F$5+IF('Справочные данные'!D120&lt;=0.5,0.1,IF('Справочные данные'!D120&lt;=0.9,0.15,IF('Справочные данные'!D120&lt;=1.3,0.2,0.25)))&gt;='Справочные данные'!D120,$F$5+IF('Справочные данные'!E120&lt;=0.5,0.1,IF('Справочные данные'!E120&lt;=0.9,0.15,IF('Справочные данные'!E120&lt;=1.3,0.2,0.25)))&lt;='Справочные данные'!E120),1,0))</f>
        <v>0</v>
      </c>
      <c r="H120" s="4">
        <f>IF($I$5=0,0,IF(AND($I$5-IF('Справочные данные'!F120&lt;=0.5,0.07,IF('Справочные данные'!F120&lt;=0.9,0.1,0.12))&gt;='Справочные данные'!$F120,$I$5-IF('Справочные данные'!G120&lt;=0.5,0.07,IF('Справочные данные'!G120&lt;=0.9,0.1,0.12))&lt;='Справочные данные'!$G120),1,0))</f>
        <v>1</v>
      </c>
      <c r="I120" s="4">
        <f>IF($I$5=0,0,IF(AND($I$5&gt;='Справочные данные'!$F120,$I$5&lt;='Справочные данные'!$G120),1,0))</f>
        <v>1</v>
      </c>
      <c r="J120" s="5">
        <f>IF($I$5=0,0,IF(AND($I$5+IF('Справочные данные'!F120&lt;=0.5,0.1,IF('Справочные данные'!F120&lt;=0.9,0.18,0.25))&gt;='Справочные данные'!F120,$I$5+IF('Справочные данные'!G120&lt;=0.5,0.1,IF('Справочные данные'!G120&lt;=0.9,0.18,0.25))&lt;='Справочные данные'!G120),1,0))</f>
        <v>0</v>
      </c>
      <c r="K120" s="4">
        <f>IF($L$5=0,0,IF(AND($L$5-IF('Справочные данные'!L120&lt;=1,0.07,IF('Справочные данные'!L120&lt;=2,0.1,0.15))&gt;='Справочные данные'!$L120,$L$5-IF('Справочные данные'!M120&lt;=1,0.07,IF('Справочные данные'!M120&lt;=2,0.1,0.15))&lt;='Справочные данные'!$M120),1,0))</f>
        <v>0</v>
      </c>
      <c r="L120" s="4">
        <f>IF($L$5=0,0,IF(AND($L$5&gt;='Справочные данные'!$L120,$L$5&lt;='Справочные данные'!$M120),1,0))</f>
        <v>0</v>
      </c>
      <c r="M120" s="5">
        <f>IF($L$5=0,0,IF(AND($L$5+IF('Справочные данные'!L120&lt;=1,0.1,IF('Справочные данные'!L120&lt;=2,0.15,0.2))&gt;='Справочные данные'!L120,$L$5+IF('Справочные данные'!M120&lt;=1,0.1,IF('Справочные данные'!M120&lt;=2,0.15,0.2))&lt;='Справочные данные'!M120),1,0))</f>
        <v>0</v>
      </c>
      <c r="N120" s="4">
        <f>IF($O$5=0,0,IF(AND($O$5-IF('Справочные данные'!N120&lt;=1,0.1,IF('Справочные данные'!N120&lt;=2,0.15,0.2))&gt;='Справочные данные'!$N120,$O$5-IF('Справочные данные'!O120&lt;=1,0.1,IF('Справочные данные'!O120&lt;=2,0.15,0.2))&lt;='Справочные данные'!$O120),1,0))</f>
        <v>0</v>
      </c>
      <c r="O120" s="4">
        <f>IF($O$5=0,0,IF(AND($O$5&gt;='Справочные данные'!$N120,$O$5&lt;='Справочные данные'!$O120),1,0))</f>
        <v>0</v>
      </c>
      <c r="P120" s="5">
        <f>IF($O$5=0,0,IF(AND($O$5+IF('Справочные данные'!N120&lt;=1,0.15,IF('Справочные данные'!N120&lt;=2,0.2,0.25))&gt;='Справочные данные'!$N120,$O$5+IF('Справочные данные'!O120&lt;=1,0.15,IF('Справочные данные'!O120&lt;=2,0.2,0.25))&lt;='Справочные данные'!$O120),1,0))</f>
        <v>0</v>
      </c>
      <c r="Q120" s="4">
        <f>IF($R$5=0,0,IF(AND($R$5-0.1&gt;='Справочные данные'!$P120,$R$5-0.1&lt;='Справочные данные'!$Q120),1,0))</f>
        <v>0</v>
      </c>
      <c r="R120" s="4">
        <f>IF($R$5=0,0,IF(AND($R$5&gt;='Справочные данные'!$P120,$R$5&lt;='Справочные данные'!$Q120),1,0))</f>
        <v>0</v>
      </c>
      <c r="S120" s="5">
        <f>IF($R$5=0,0,IF(AND($R$5+0.1&gt;='Справочные данные'!$P120,$R$5+0.1&lt;='Справочные данные'!$Q120),1,0))</f>
        <v>0</v>
      </c>
      <c r="T120" s="4">
        <f>IF($U$5=0,0,IF(AND($U$5-IF('Справочные данные'!R120&lt;=0.2,0.03,0.05)&gt;='Справочные данные'!$R120,$U$5-IF('Справочные данные'!S120&lt;=0.2,0.03,0.05)&lt;='Справочные данные'!$S120),1,0))</f>
        <v>0</v>
      </c>
      <c r="U120" s="4">
        <f>IF($U$5=0,0,IF(AND($U$5&gt;='Справочные данные'!$R120,$U$5&lt;='Справочные данные'!$S120),1,0))</f>
        <v>0</v>
      </c>
      <c r="V120" s="5">
        <f>IF($U$5=0,0,IF(AND($U$5+IF('Справочные данные'!R120&lt;=0.2,0.03,0.05)&gt;='Справочные данные'!$R120,$U$5+IF('Справочные данные'!S120&lt;=0.2,0.03,0.55)&lt;='Справочные данные'!$S120),1,0))</f>
        <v>0</v>
      </c>
      <c r="W120" s="4">
        <f>IF($X$5=0,0,IF(AND($X$5-0.01&gt;='Справочные данные'!$T120,$X$5-0.01&lt;='Справочные данные'!$U120),1,0))</f>
        <v>0</v>
      </c>
      <c r="X120" s="4">
        <f>IF($X$5=0,0,IF(AND($X$5&gt;='Справочные данные'!$T120,$X$5&lt;='Справочные данные'!$U120),1,0))</f>
        <v>0</v>
      </c>
      <c r="Y120" s="5">
        <f>IF($X$5=0,0,IF(AND($X$5+0.01&gt;='Справочные данные'!$T120,$X$5+0.01&lt;='Справочные данные'!$U120),1,0))</f>
        <v>0</v>
      </c>
      <c r="Z120" s="4">
        <f>IF($AA$5=0,0,IF(AND($AA$5-0.02&gt;='Справочные данные'!$V120,$AA$5-0.02&lt;='Справочные данные'!$W120),1,0))</f>
        <v>0</v>
      </c>
      <c r="AA120" s="4">
        <f>IF($AA$5=0,0,IF(AND($AA$5&gt;='Справочные данные'!$V120,$AA$5&lt;='Справочные данные'!$W120),1,0))</f>
        <v>0</v>
      </c>
      <c r="AB120" s="5">
        <f>IF($AA$5=0,0,IF(AND($AA$5+0.02&gt;='Справочные данные'!$V120,$AA$5+0.02&lt;='Справочные данные'!$W120),1,0))</f>
        <v>0</v>
      </c>
      <c r="AC120" s="4">
        <f>IF($AD$5=0,0,IF(AND($AD$5-AC$6&gt;='Справочные данные'!$X120,$AD$5-AC$6&lt;='Справочные данные'!$Y120),1,0))</f>
        <v>0</v>
      </c>
      <c r="AD120" s="4">
        <f>IF($AD$5=0,0,IF(AND($AD$5&gt;='Справочные данные'!$X120,$AD$5&lt;='Справочные данные'!$Y120),1,0))</f>
        <v>0</v>
      </c>
      <c r="AE120" s="5">
        <f>IF($AD$5=0,0,IF(AND($AD$5+AE$6&gt;='Справочные данные'!$X120,$AD$5+AE$6&lt;='Справочные данные'!$Y120),1,0))</f>
        <v>0</v>
      </c>
      <c r="AF120" s="4">
        <f>IF($AG$5=0,0,IF(AND($AG$5-AF$6&gt;='Справочные данные'!$AF120,$AG$5-AF$6&lt;='Справочные данные'!$AG120),1,0))</f>
        <v>0</v>
      </c>
      <c r="AG120" s="4">
        <f>IF($AG$5=0,0,IF(AND($AG$5&gt;='Справочные данные'!$AF120,$AG$5&lt;='Справочные данные'!$AG120),1,0))</f>
        <v>0</v>
      </c>
      <c r="AH120" s="5">
        <f>IF($AG$5=0,0,IF(AND($AG$5+AH$6&gt;='Справочные данные'!$AF120,$AG$5+AH$6&lt;='Справочные данные'!$AG120),1,0))</f>
        <v>0</v>
      </c>
      <c r="AI120" s="4">
        <f>IF($AJ$5=0,0,IF(AND($AJ$5-AI$6&gt;='Справочные данные'!$AH120,$AJ$5-AI$6&lt;='Справочные данные'!$AI120),1,0))</f>
        <v>0</v>
      </c>
      <c r="AJ120" s="4">
        <f>IF($AJ$5=0,0,IF(AND($AJ$5&gt;='Справочные данные'!$AH120,$AJ$5&lt;='Справочные данные'!$AI120),1,0))</f>
        <v>0</v>
      </c>
      <c r="AK120" s="5">
        <f>IF($AJ$5=0,0,IF(AND($AJ$5+AK$6&gt;='Справочные данные'!$AH120,$AJ$5+AK$6&lt;='Справочные данные'!$AI120),1,0))</f>
        <v>0</v>
      </c>
      <c r="AL120">
        <f t="shared" si="2"/>
        <v>2</v>
      </c>
      <c r="AM120" t="str">
        <f t="shared" si="3"/>
        <v>-</v>
      </c>
      <c r="AN120" s="23" t="s">
        <v>141</v>
      </c>
    </row>
    <row r="121" spans="1:40" x14ac:dyDescent="0.25">
      <c r="A121" s="23" t="s">
        <v>142</v>
      </c>
      <c r="B121" s="17">
        <f>IF(AND($C$5-0.04&gt;='Справочные данные'!B121,$C$5-0.04&lt;='Справочные данные'!C121),1,0)</f>
        <v>0</v>
      </c>
      <c r="C121" s="3">
        <f>IF(AND($C$5&gt;='Справочные данные'!B121,'Справочные данные'!$B$2&lt;='Справочные данные'!C121),1,0)</f>
        <v>0</v>
      </c>
      <c r="D121" s="3">
        <f>IF(AND($C$5+0.03&gt;='Справочные данные'!B121,$C$5+0.03&lt;='Справочные данные'!C121),1,0)</f>
        <v>0</v>
      </c>
      <c r="E121" s="4">
        <f>IF($F$5=0,0,IF(AND($F$5-IF('Справочные данные'!D121&lt;=0.5,0.05,IF('Справочные данные'!D121&lt;=0.9,0.08,IF('Справочные данные'!D121&lt;=1.3,0.15,0.15)))&gt;='Справочные данные'!D121,$F$5-IF('Справочные данные'!E121&lt;=0.5,0.05,IF('Справочные данные'!E121&lt;=0.9,0.08,IF('Справочные данные'!E121&lt;=1.3,0.15,0.15)))&lt;='Справочные данные'!E121),1,0))</f>
        <v>0</v>
      </c>
      <c r="F121" s="4">
        <f>IF($F$5=0,0,IF(AND($F$5&gt;='Справочные данные'!$D121,$F$5&lt;='Справочные данные'!E121),1,0))</f>
        <v>0</v>
      </c>
      <c r="G121" s="5">
        <f>IF($F$5=0,0,IF(AND($F$5+IF('Справочные данные'!D121&lt;=0.5,0.1,IF('Справочные данные'!D121&lt;=0.9,0.15,IF('Справочные данные'!D121&lt;=1.3,0.2,0.25)))&gt;='Справочные данные'!D121,$F$5+IF('Справочные данные'!E121&lt;=0.5,0.1,IF('Справочные данные'!E121&lt;=0.9,0.15,IF('Справочные данные'!E121&lt;=1.3,0.2,0.25)))&lt;='Справочные данные'!E121),1,0))</f>
        <v>0</v>
      </c>
      <c r="H121" s="4">
        <f>IF($I$5=0,0,IF(AND($I$5-IF('Справочные данные'!F121&lt;=0.5,0.07,IF('Справочные данные'!F121&lt;=0.9,0.1,0.12))&gt;='Справочные данные'!$F121,$I$5-IF('Справочные данные'!G121&lt;=0.5,0.07,IF('Справочные данные'!G121&lt;=0.9,0.1,0.12))&lt;='Справочные данные'!$G121),1,0))</f>
        <v>0</v>
      </c>
      <c r="I121" s="4">
        <f>IF($I$5=0,0,IF(AND($I$5&gt;='Справочные данные'!$F121,$I$5&lt;='Справочные данные'!$G121),1,0))</f>
        <v>0</v>
      </c>
      <c r="J121" s="5">
        <f>IF($I$5=0,0,IF(AND($I$5+IF('Справочные данные'!F121&lt;=0.5,0.1,IF('Справочные данные'!F121&lt;=0.9,0.18,0.25))&gt;='Справочные данные'!F121,$I$5+IF('Справочные данные'!G121&lt;=0.5,0.1,IF('Справочные данные'!G121&lt;=0.9,0.18,0.25))&lt;='Справочные данные'!G121),1,0))</f>
        <v>1</v>
      </c>
      <c r="K121" s="4">
        <f>IF($L$5=0,0,IF(AND($L$5-IF('Справочные данные'!L121&lt;=1,0.07,IF('Справочные данные'!L121&lt;=2,0.1,0.15))&gt;='Справочные данные'!$L121,$L$5-IF('Справочные данные'!M121&lt;=1,0.07,IF('Справочные данные'!M121&lt;=2,0.1,0.15))&lt;='Справочные данные'!$M121),1,0))</f>
        <v>0</v>
      </c>
      <c r="L121" s="4">
        <f>IF($L$5=0,0,IF(AND($L$5&gt;='Справочные данные'!$L121,$L$5&lt;='Справочные данные'!$M121),1,0))</f>
        <v>0</v>
      </c>
      <c r="M121" s="5">
        <f>IF($L$5=0,0,IF(AND($L$5+IF('Справочные данные'!L121&lt;=1,0.1,IF('Справочные данные'!L121&lt;=2,0.15,0.2))&gt;='Справочные данные'!L121,$L$5+IF('Справочные данные'!M121&lt;=1,0.1,IF('Справочные данные'!M121&lt;=2,0.15,0.2))&lt;='Справочные данные'!M121),1,0))</f>
        <v>0</v>
      </c>
      <c r="N121" s="4">
        <f>IF($O$5=0,0,IF(AND($O$5-IF('Справочные данные'!N121&lt;=1,0.1,IF('Справочные данные'!N121&lt;=2,0.15,0.2))&gt;='Справочные данные'!$N121,$O$5-IF('Справочные данные'!O121&lt;=1,0.1,IF('Справочные данные'!O121&lt;=2,0.15,0.2))&lt;='Справочные данные'!$O121),1,0))</f>
        <v>0</v>
      </c>
      <c r="O121" s="4">
        <f>IF($O$5=0,0,IF(AND($O$5&gt;='Справочные данные'!$N121,$O$5&lt;='Справочные данные'!$O121),1,0))</f>
        <v>0</v>
      </c>
      <c r="P121" s="5">
        <f>IF($O$5=0,0,IF(AND($O$5+IF('Справочные данные'!N121&lt;=1,0.15,IF('Справочные данные'!N121&lt;=2,0.2,0.25))&gt;='Справочные данные'!$N121,$O$5+IF('Справочные данные'!O121&lt;=1,0.15,IF('Справочные данные'!O121&lt;=2,0.2,0.25))&lt;='Справочные данные'!$O121),1,0))</f>
        <v>0</v>
      </c>
      <c r="Q121" s="4">
        <f>IF($R$5=0,0,IF(AND($R$5-0.1&gt;='Справочные данные'!$P121,$R$5-0.1&lt;='Справочные данные'!$Q121),1,0))</f>
        <v>0</v>
      </c>
      <c r="R121" s="4">
        <f>IF($R$5=0,0,IF(AND($R$5&gt;='Справочные данные'!$P121,$R$5&lt;='Справочные данные'!$Q121),1,0))</f>
        <v>0</v>
      </c>
      <c r="S121" s="5">
        <f>IF($R$5=0,0,IF(AND($R$5+0.1&gt;='Справочные данные'!$P121,$R$5+0.1&lt;='Справочные данные'!$Q121),1,0))</f>
        <v>0</v>
      </c>
      <c r="T121" s="4">
        <f>IF($U$5=0,0,IF(AND($U$5-IF('Справочные данные'!R121&lt;=0.2,0.03,0.05)&gt;='Справочные данные'!$R121,$U$5-IF('Справочные данные'!S121&lt;=0.2,0.03,0.05)&lt;='Справочные данные'!$S121),1,0))</f>
        <v>0</v>
      </c>
      <c r="U121" s="4">
        <f>IF($U$5=0,0,IF(AND($U$5&gt;='Справочные данные'!$R121,$U$5&lt;='Справочные данные'!$S121),1,0))</f>
        <v>0</v>
      </c>
      <c r="V121" s="5">
        <f>IF($U$5=0,0,IF(AND($U$5+IF('Справочные данные'!R121&lt;=0.2,0.03,0.05)&gt;='Справочные данные'!$R121,$U$5+IF('Справочные данные'!S121&lt;=0.2,0.03,0.55)&lt;='Справочные данные'!$S121),1,0))</f>
        <v>0</v>
      </c>
      <c r="W121" s="4">
        <f>IF($X$5=0,0,IF(AND($X$5-0.01&gt;='Справочные данные'!$T121,$X$5-0.01&lt;='Справочные данные'!$U121),1,0))</f>
        <v>0</v>
      </c>
      <c r="X121" s="4">
        <f>IF($X$5=0,0,IF(AND($X$5&gt;='Справочные данные'!$T121,$X$5&lt;='Справочные данные'!$U121),1,0))</f>
        <v>0</v>
      </c>
      <c r="Y121" s="5">
        <f>IF($X$5=0,0,IF(AND($X$5+0.01&gt;='Справочные данные'!$T121,$X$5+0.01&lt;='Справочные данные'!$U121),1,0))</f>
        <v>0</v>
      </c>
      <c r="Z121" s="4">
        <f>IF($AA$5=0,0,IF(AND($AA$5-0.02&gt;='Справочные данные'!$V121,$AA$5-0.02&lt;='Справочные данные'!$W121),1,0))</f>
        <v>0</v>
      </c>
      <c r="AA121" s="4">
        <f>IF($AA$5=0,0,IF(AND($AA$5&gt;='Справочные данные'!$V121,$AA$5&lt;='Справочные данные'!$W121),1,0))</f>
        <v>0</v>
      </c>
      <c r="AB121" s="5">
        <f>IF($AA$5=0,0,IF(AND($AA$5+0.02&gt;='Справочные данные'!$V121,$AA$5+0.02&lt;='Справочные данные'!$W121),1,0))</f>
        <v>0</v>
      </c>
      <c r="AC121" s="4">
        <f>IF($AD$5=0,0,IF(AND($AD$5-AC$6&gt;='Справочные данные'!$X121,$AD$5-AC$6&lt;='Справочные данные'!$Y121),1,0))</f>
        <v>0</v>
      </c>
      <c r="AD121" s="4">
        <f>IF($AD$5=0,0,IF(AND($AD$5&gt;='Справочные данные'!$X121,$AD$5&lt;='Справочные данные'!$Y121),1,0))</f>
        <v>0</v>
      </c>
      <c r="AE121" s="5">
        <f>IF($AD$5=0,0,IF(AND($AD$5+AE$6&gt;='Справочные данные'!$X121,$AD$5+AE$6&lt;='Справочные данные'!$Y121),1,0))</f>
        <v>0</v>
      </c>
      <c r="AF121" s="4">
        <f>IF($AG$5=0,0,IF(AND($AG$5-AF$6&gt;='Справочные данные'!$AF121,$AG$5-AF$6&lt;='Справочные данные'!$AG121),1,0))</f>
        <v>0</v>
      </c>
      <c r="AG121" s="4">
        <f>IF($AG$5=0,0,IF(AND($AG$5&gt;='Справочные данные'!$AF121,$AG$5&lt;='Справочные данные'!$AG121),1,0))</f>
        <v>0</v>
      </c>
      <c r="AH121" s="5">
        <f>IF($AG$5=0,0,IF(AND($AG$5+AH$6&gt;='Справочные данные'!$AF121,$AG$5+AH$6&lt;='Справочные данные'!$AG121),1,0))</f>
        <v>0</v>
      </c>
      <c r="AI121" s="4">
        <f>IF($AJ$5=0,0,IF(AND($AJ$5-AI$6&gt;='Справочные данные'!$AH121,$AJ$5-AI$6&lt;='Справочные данные'!$AI121),1,0))</f>
        <v>0</v>
      </c>
      <c r="AJ121" s="4">
        <f>IF($AJ$5=0,0,IF(AND($AJ$5&gt;='Справочные данные'!$AH121,$AJ$5&lt;='Справочные данные'!$AI121),1,0))</f>
        <v>0</v>
      </c>
      <c r="AK121" s="5">
        <f>IF($AJ$5=0,0,IF(AND($AJ$5+AK$6&gt;='Справочные данные'!$AH121,$AJ$5+AK$6&lt;='Справочные данные'!$AI121),1,0))</f>
        <v>0</v>
      </c>
      <c r="AL121">
        <f t="shared" si="2"/>
        <v>1</v>
      </c>
      <c r="AM121" t="str">
        <f t="shared" si="3"/>
        <v>-</v>
      </c>
      <c r="AN121" s="23" t="s">
        <v>142</v>
      </c>
    </row>
    <row r="122" spans="1:40" x14ac:dyDescent="0.25">
      <c r="A122" s="23" t="s">
        <v>143</v>
      </c>
      <c r="B122" s="17">
        <f>IF(AND($C$5-0.04&gt;='Справочные данные'!B122,$C$5-0.04&lt;='Справочные данные'!C122),1,0)</f>
        <v>0</v>
      </c>
      <c r="C122" s="3">
        <f>IF(AND($C$5&gt;='Справочные данные'!B122,'Справочные данные'!$B$2&lt;='Справочные данные'!C122),1,0)</f>
        <v>0</v>
      </c>
      <c r="D122" s="3">
        <f>IF(AND($C$5+0.03&gt;='Справочные данные'!B122,$C$5+0.03&lt;='Справочные данные'!C122),1,0)</f>
        <v>0</v>
      </c>
      <c r="E122" s="4">
        <f>IF($F$5=0,0,IF(AND($F$5-IF('Справочные данные'!D122&lt;=0.5,0.05,IF('Справочные данные'!D122&lt;=0.9,0.08,IF('Справочные данные'!D122&lt;=1.3,0.15,0.15)))&gt;='Справочные данные'!D122,$F$5-IF('Справочные данные'!E122&lt;=0.5,0.05,IF('Справочные данные'!E122&lt;=0.9,0.08,IF('Справочные данные'!E122&lt;=1.3,0.15,0.15)))&lt;='Справочные данные'!E122),1,0))</f>
        <v>1</v>
      </c>
      <c r="F122" s="4">
        <f>IF($F$5=0,0,IF(AND($F$5&gt;='Справочные данные'!$D122,$F$5&lt;='Справочные данные'!E122),1,0))</f>
        <v>1</v>
      </c>
      <c r="G122" s="5">
        <f>IF($F$5=0,0,IF(AND($F$5+IF('Справочные данные'!D122&lt;=0.5,0.1,IF('Справочные данные'!D122&lt;=0.9,0.15,IF('Справочные данные'!D122&lt;=1.3,0.2,0.25)))&gt;='Справочные данные'!D122,$F$5+IF('Справочные данные'!E122&lt;=0.5,0.1,IF('Справочные данные'!E122&lt;=0.9,0.15,IF('Справочные данные'!E122&lt;=1.3,0.2,0.25)))&lt;='Справочные данные'!E122),1,0))</f>
        <v>0</v>
      </c>
      <c r="H122" s="4">
        <f>IF($I$5=0,0,IF(AND($I$5-IF('Справочные данные'!F122&lt;=0.5,0.07,IF('Справочные данные'!F122&lt;=0.9,0.1,0.12))&gt;='Справочные данные'!$F122,$I$5-IF('Справочные данные'!G122&lt;=0.5,0.07,IF('Справочные данные'!G122&lt;=0.9,0.1,0.12))&lt;='Справочные данные'!$G122),1,0))</f>
        <v>0</v>
      </c>
      <c r="I122" s="4">
        <f>IF($I$5=0,0,IF(AND($I$5&gt;='Справочные данные'!$F122,$I$5&lt;='Справочные данные'!$G122),1,0))</f>
        <v>0</v>
      </c>
      <c r="J122" s="5">
        <f>IF($I$5=0,0,IF(AND($I$5+IF('Справочные данные'!F122&lt;=0.5,0.1,IF('Справочные данные'!F122&lt;=0.9,0.18,0.25))&gt;='Справочные данные'!F122,$I$5+IF('Справочные данные'!G122&lt;=0.5,0.1,IF('Справочные данные'!G122&lt;=0.9,0.18,0.25))&lt;='Справочные данные'!G122),1,0))</f>
        <v>0</v>
      </c>
      <c r="K122" s="4">
        <f>IF($L$5=0,0,IF(AND($L$5-IF('Справочные данные'!L122&lt;=1,0.07,IF('Справочные данные'!L122&lt;=2,0.1,0.15))&gt;='Справочные данные'!$L122,$L$5-IF('Справочные данные'!M122&lt;=1,0.07,IF('Справочные данные'!M122&lt;=2,0.1,0.15))&lt;='Справочные данные'!$M122),1,0))</f>
        <v>0</v>
      </c>
      <c r="L122" s="4">
        <f>IF($L$5=0,0,IF(AND($L$5&gt;='Справочные данные'!$L122,$L$5&lt;='Справочные данные'!$M122),1,0))</f>
        <v>0</v>
      </c>
      <c r="M122" s="5">
        <f>IF($L$5=0,0,IF(AND($L$5+IF('Справочные данные'!L122&lt;=1,0.1,IF('Справочные данные'!L122&lt;=2,0.15,0.2))&gt;='Справочные данные'!L122,$L$5+IF('Справочные данные'!M122&lt;=1,0.1,IF('Справочные данные'!M122&lt;=2,0.15,0.2))&lt;='Справочные данные'!M122),1,0))</f>
        <v>0</v>
      </c>
      <c r="N122" s="4">
        <f>IF($O$5=0,0,IF(AND($O$5-IF('Справочные данные'!N122&lt;=1,0.1,IF('Справочные данные'!N122&lt;=2,0.15,0.2))&gt;='Справочные данные'!$N122,$O$5-IF('Справочные данные'!O122&lt;=1,0.1,IF('Справочные данные'!O122&lt;=2,0.15,0.2))&lt;='Справочные данные'!$O122),1,0))</f>
        <v>0</v>
      </c>
      <c r="O122" s="4">
        <f>IF($O$5=0,0,IF(AND($O$5&gt;='Справочные данные'!$N122,$O$5&lt;='Справочные данные'!$O122),1,0))</f>
        <v>0</v>
      </c>
      <c r="P122" s="5">
        <f>IF($O$5=0,0,IF(AND($O$5+IF('Справочные данные'!N122&lt;=1,0.15,IF('Справочные данные'!N122&lt;=2,0.2,0.25))&gt;='Справочные данные'!$N122,$O$5+IF('Справочные данные'!O122&lt;=1,0.15,IF('Справочные данные'!O122&lt;=2,0.2,0.25))&lt;='Справочные данные'!$O122),1,0))</f>
        <v>0</v>
      </c>
      <c r="Q122" s="4">
        <f>IF($R$5=0,0,IF(AND($R$5-0.1&gt;='Справочные данные'!$P122,$R$5-0.1&lt;='Справочные данные'!$Q122),1,0))</f>
        <v>0</v>
      </c>
      <c r="R122" s="4">
        <f>IF($R$5=0,0,IF(AND($R$5&gt;='Справочные данные'!$P122,$R$5&lt;='Справочные данные'!$Q122),1,0))</f>
        <v>0</v>
      </c>
      <c r="S122" s="5">
        <f>IF($R$5=0,0,IF(AND($R$5+0.1&gt;='Справочные данные'!$P122,$R$5+0.1&lt;='Справочные данные'!$Q122),1,0))</f>
        <v>0</v>
      </c>
      <c r="T122" s="4">
        <f>IF($U$5=0,0,IF(AND($U$5-IF('Справочные данные'!R122&lt;=0.2,0.03,0.05)&gt;='Справочные данные'!$R122,$U$5-IF('Справочные данные'!S122&lt;=0.2,0.03,0.05)&lt;='Справочные данные'!$S122),1,0))</f>
        <v>0</v>
      </c>
      <c r="U122" s="4">
        <f>IF($U$5=0,0,IF(AND($U$5&gt;='Справочные данные'!$R122,$U$5&lt;='Справочные данные'!$S122),1,0))</f>
        <v>0</v>
      </c>
      <c r="V122" s="5">
        <f>IF($U$5=0,0,IF(AND($U$5+IF('Справочные данные'!R122&lt;=0.2,0.03,0.05)&gt;='Справочные данные'!$R122,$U$5+IF('Справочные данные'!S122&lt;=0.2,0.03,0.55)&lt;='Справочные данные'!$S122),1,0))</f>
        <v>0</v>
      </c>
      <c r="W122" s="4">
        <f>IF($X$5=0,0,IF(AND($X$5-0.01&gt;='Справочные данные'!$T122,$X$5-0.01&lt;='Справочные данные'!$U122),1,0))</f>
        <v>0</v>
      </c>
      <c r="X122" s="4">
        <f>IF($X$5=0,0,IF(AND($X$5&gt;='Справочные данные'!$T122,$X$5&lt;='Справочные данные'!$U122),1,0))</f>
        <v>0</v>
      </c>
      <c r="Y122" s="5">
        <f>IF($X$5=0,0,IF(AND($X$5+0.01&gt;='Справочные данные'!$T122,$X$5+0.01&lt;='Справочные данные'!$U122),1,0))</f>
        <v>0</v>
      </c>
      <c r="Z122" s="4">
        <f>IF($AA$5=0,0,IF(AND($AA$5-0.02&gt;='Справочные данные'!$V122,$AA$5-0.02&lt;='Справочные данные'!$W122),1,0))</f>
        <v>0</v>
      </c>
      <c r="AA122" s="4">
        <f>IF($AA$5=0,0,IF(AND($AA$5&gt;='Справочные данные'!$V122,$AA$5&lt;='Справочные данные'!$W122),1,0))</f>
        <v>0</v>
      </c>
      <c r="AB122" s="5">
        <f>IF($AA$5=0,0,IF(AND($AA$5+0.02&gt;='Справочные данные'!$V122,$AA$5+0.02&lt;='Справочные данные'!$W122),1,0))</f>
        <v>0</v>
      </c>
      <c r="AC122" s="4">
        <f>IF($AD$5=0,0,IF(AND($AD$5-AC$6&gt;='Справочные данные'!$X122,$AD$5-AC$6&lt;='Справочные данные'!$Y122),1,0))</f>
        <v>0</v>
      </c>
      <c r="AD122" s="4">
        <f>IF($AD$5=0,0,IF(AND($AD$5&gt;='Справочные данные'!$X122,$AD$5&lt;='Справочные данные'!$Y122),1,0))</f>
        <v>0</v>
      </c>
      <c r="AE122" s="5">
        <f>IF($AD$5=0,0,IF(AND($AD$5+AE$6&gt;='Справочные данные'!$X122,$AD$5+AE$6&lt;='Справочные данные'!$Y122),1,0))</f>
        <v>0</v>
      </c>
      <c r="AF122" s="4">
        <f>IF($AG$5=0,0,IF(AND($AG$5-AF$6&gt;='Справочные данные'!$AF122,$AG$5-AF$6&lt;='Справочные данные'!$AG122),1,0))</f>
        <v>0</v>
      </c>
      <c r="AG122" s="4">
        <f>IF($AG$5=0,0,IF(AND($AG$5&gt;='Справочные данные'!$AF122,$AG$5&lt;='Справочные данные'!$AG122),1,0))</f>
        <v>0</v>
      </c>
      <c r="AH122" s="5">
        <f>IF($AG$5=0,0,IF(AND($AG$5+AH$6&gt;='Справочные данные'!$AF122,$AG$5+AH$6&lt;='Справочные данные'!$AG122),1,0))</f>
        <v>0</v>
      </c>
      <c r="AI122" s="4">
        <f>IF($AJ$5=0,0,IF(AND($AJ$5-AI$6&gt;='Справочные данные'!$AH122,$AJ$5-AI$6&lt;='Справочные данные'!$AI122),1,0))</f>
        <v>0</v>
      </c>
      <c r="AJ122" s="4">
        <f>IF($AJ$5=0,0,IF(AND($AJ$5&gt;='Справочные данные'!$AH122,$AJ$5&lt;='Справочные данные'!$AI122),1,0))</f>
        <v>0</v>
      </c>
      <c r="AK122" s="5">
        <f>IF($AJ$5=0,0,IF(AND($AJ$5+AK$6&gt;='Справочные данные'!$AH122,$AJ$5+AK$6&lt;='Справочные данные'!$AI122),1,0))</f>
        <v>0</v>
      </c>
      <c r="AL122">
        <f t="shared" si="2"/>
        <v>2</v>
      </c>
      <c r="AM122" t="str">
        <f t="shared" si="3"/>
        <v>-</v>
      </c>
      <c r="AN122" s="23" t="s">
        <v>143</v>
      </c>
    </row>
    <row r="123" spans="1:40" x14ac:dyDescent="0.25">
      <c r="A123" s="23" t="s">
        <v>144</v>
      </c>
      <c r="B123" s="17">
        <f>IF(AND($C$5-0.03&gt;='Справочные данные'!B123,$C$5-0.03&lt;='Справочные данные'!C123),1,0)</f>
        <v>0</v>
      </c>
      <c r="C123" s="3">
        <f>IF(AND($C$5&gt;='Справочные данные'!B123,'Справочные данные'!$B$2&lt;='Справочные данные'!C123),1,0)</f>
        <v>0</v>
      </c>
      <c r="D123" s="3">
        <f>IF(AND($C$5+0.02&gt;='Справочные данные'!B123,$C$5+0.02&lt;='Справочные данные'!C123),1,0)</f>
        <v>0</v>
      </c>
      <c r="E123" s="4">
        <f>IF($F$5=0,0,IF(AND($F$5-IF('Справочные данные'!D123&lt;=0.5,0.05,IF('Справочные данные'!D123&lt;=0.9,0.08,IF('Справочные данные'!D123&lt;=1.3,0.15,0.15)))&gt;='Справочные данные'!D123,$F$5-IF('Справочные данные'!E123&lt;=0.5,0.05,IF('Справочные данные'!E123&lt;=0.9,0.08,IF('Справочные данные'!E123&lt;=1.3,0.15,0.15)))&lt;='Справочные данные'!E123),1,0))</f>
        <v>0</v>
      </c>
      <c r="F123" s="4">
        <f>IF($F$5=0,0,IF(AND($F$5&gt;='Справочные данные'!$D123,$F$5&lt;='Справочные данные'!E123),1,0))</f>
        <v>0</v>
      </c>
      <c r="G123" s="5">
        <f>IF($F$5=0,0,IF(AND($F$5+IF('Справочные данные'!D123&lt;=0.5,0.1,IF('Справочные данные'!D123&lt;=0.9,0.15,IF('Справочные данные'!D123&lt;=1.3,0.2,0.25)))&gt;='Справочные данные'!D123,$F$5+IF('Справочные данные'!E123&lt;=0.5,0.1,IF('Справочные данные'!E123&lt;=0.9,0.15,IF('Справочные данные'!E123&lt;=1.3,0.2,0.25)))&lt;='Справочные данные'!E123),1,0))</f>
        <v>0</v>
      </c>
      <c r="H123" s="4">
        <f>IF($I$5=0,0,IF(AND($I$5-IF('Справочные данные'!F123&lt;=0.5,0.07,IF('Справочные данные'!F123&lt;=0.9,0.1,0.12))&gt;='Справочные данные'!$F123,$I$5-IF('Справочные данные'!G123&lt;=0.5,0.07,IF('Справочные данные'!G123&lt;=0.9,0.1,0.12))&lt;='Справочные данные'!$G123),1,0))</f>
        <v>0</v>
      </c>
      <c r="I123" s="4">
        <f>IF($I$5=0,0,IF(AND($I$5&gt;='Справочные данные'!$F123,$I$5&lt;='Справочные данные'!$G123),1,0))</f>
        <v>0</v>
      </c>
      <c r="J123" s="5">
        <f>IF($I$5=0,0,IF(AND($I$5+IF('Справочные данные'!F123&lt;=0.5,0.1,IF('Справочные данные'!F123&lt;=0.9,0.18,0.25))&gt;='Справочные данные'!F123,$I$5+IF('Справочные данные'!G123&lt;=0.5,0.1,IF('Справочные данные'!G123&lt;=0.9,0.18,0.25))&lt;='Справочные данные'!G123),1,0))</f>
        <v>0</v>
      </c>
      <c r="K123" s="4">
        <f>IF($L$5=0,0,IF(AND($L$5-IF('Справочные данные'!L123&lt;=1,0.07,IF('Справочные данные'!L123&lt;=2,0.1,0.15))&gt;='Справочные данные'!$L123,$L$5-IF('Справочные данные'!M123&lt;=1,0.07,IF('Справочные данные'!M123&lt;=2,0.1,0.15))&lt;='Справочные данные'!$M123),1,0))</f>
        <v>0</v>
      </c>
      <c r="L123" s="4">
        <f>IF($L$5=0,0,IF(AND($L$5&gt;='Справочные данные'!$L123,$L$5&lt;='Справочные данные'!$M123),1,0))</f>
        <v>0</v>
      </c>
      <c r="M123" s="5">
        <f>IF($L$5=0,0,IF(AND($L$5+IF('Справочные данные'!L123&lt;=1,0.1,IF('Справочные данные'!L123&lt;=2,0.15,0.2))&gt;='Справочные данные'!L123,$L$5+IF('Справочные данные'!M123&lt;=1,0.1,IF('Справочные данные'!M123&lt;=2,0.15,0.2))&lt;='Справочные данные'!M123),1,0))</f>
        <v>0</v>
      </c>
      <c r="N123" s="4">
        <f>IF($O$5=0,0,IF(AND($O$5-IF('Справочные данные'!N123&lt;=1,0.1,IF('Справочные данные'!N123&lt;=2,0.15,0.2))&gt;='Справочные данные'!$N123,$O$5-IF('Справочные данные'!O123&lt;=1,0.1,IF('Справочные данные'!O123&lt;=2,0.15,0.2))&lt;='Справочные данные'!$O123),1,0))</f>
        <v>0</v>
      </c>
      <c r="O123" s="4">
        <f>IF($O$5=0,0,IF(AND($O$5&gt;='Справочные данные'!$N123,$O$5&lt;='Справочные данные'!$O123),1,0))</f>
        <v>0</v>
      </c>
      <c r="P123" s="5">
        <f>IF($O$5=0,0,IF(AND($O$5+IF('Справочные данные'!N123&lt;=1,0.15,IF('Справочные данные'!N123&lt;=2,0.2,0.25))&gt;='Справочные данные'!$N123,$O$5+IF('Справочные данные'!O123&lt;=1,0.15,IF('Справочные данные'!O123&lt;=2,0.2,0.25))&lt;='Справочные данные'!$O123),1,0))</f>
        <v>0</v>
      </c>
      <c r="Q123" s="4">
        <f>IF($R$5=0,0,IF(AND($R$5-0.1&gt;='Справочные данные'!$P123,$R$5-0.1&lt;='Справочные данные'!$Q123),1,0))</f>
        <v>0</v>
      </c>
      <c r="R123" s="4">
        <f>IF($R$5=0,0,IF(AND($R$5&gt;='Справочные данные'!$P123,$R$5&lt;='Справочные данные'!$Q123),1,0))</f>
        <v>0</v>
      </c>
      <c r="S123" s="5">
        <f>IF($R$5=0,0,IF(AND($R$5+0.1&gt;='Справочные данные'!$P123,$R$5+0.1&lt;='Справочные данные'!$Q123),1,0))</f>
        <v>0</v>
      </c>
      <c r="T123" s="4">
        <f>IF($U$5=0,0,IF(AND($U$5-IF('Справочные данные'!R123&lt;=0.2,0.03,0.05)&gt;='Справочные данные'!$R123,$U$5-IF('Справочные данные'!S123&lt;=0.2,0.03,0.05)&lt;='Справочные данные'!$S123),1,0))</f>
        <v>0</v>
      </c>
      <c r="U123" s="4">
        <f>IF($U$5=0,0,IF(AND($U$5&gt;='Справочные данные'!$R123,$U$5&lt;='Справочные данные'!$S123),1,0))</f>
        <v>0</v>
      </c>
      <c r="V123" s="5">
        <f>IF($U$5=0,0,IF(AND($U$5+IF('Справочные данные'!R123&lt;=0.2,0.03,0.05)&gt;='Справочные данные'!$R123,$U$5+IF('Справочные данные'!S123&lt;=0.2,0.03,0.55)&lt;='Справочные данные'!$S123),1,0))</f>
        <v>0</v>
      </c>
      <c r="W123" s="4">
        <f>IF($X$5=0,0,IF(AND($X$5-0.01&gt;='Справочные данные'!$T123,$X$5-0.01&lt;='Справочные данные'!$U123),1,0))</f>
        <v>0</v>
      </c>
      <c r="X123" s="4">
        <f>IF($X$5=0,0,IF(AND($X$5&gt;='Справочные данные'!$T123,$X$5&lt;='Справочные данные'!$U123),1,0))</f>
        <v>0</v>
      </c>
      <c r="Y123" s="5">
        <f>IF($X$5=0,0,IF(AND($X$5+0.01&gt;='Справочные данные'!$T123,$X$5+0.01&lt;='Справочные данные'!$U123),1,0))</f>
        <v>0</v>
      </c>
      <c r="Z123" s="4">
        <f>IF($AA$5=0,0,IF(AND($AA$5-0.02&gt;='Справочные данные'!$V123,$AA$5-0.02&lt;='Справочные данные'!$W123),1,0))</f>
        <v>0</v>
      </c>
      <c r="AA123" s="4">
        <f>IF($AA$5=0,0,IF(AND($AA$5&gt;='Справочные данные'!$V123,$AA$5&lt;='Справочные данные'!$W123),1,0))</f>
        <v>0</v>
      </c>
      <c r="AB123" s="5">
        <f>IF($AA$5=0,0,IF(AND($AA$5+0.02&gt;='Справочные данные'!$V123,$AA$5+0.02&lt;='Справочные данные'!$W123),1,0))</f>
        <v>0</v>
      </c>
      <c r="AC123" s="4">
        <f>IF($AD$5=0,0,IF(AND($AD$5-AC$6&gt;='Справочные данные'!$X123,$AD$5-AC$6&lt;='Справочные данные'!$Y123),1,0))</f>
        <v>0</v>
      </c>
      <c r="AD123" s="4">
        <f>IF($AD$5=0,0,IF(AND($AD$5&gt;='Справочные данные'!$X123,$AD$5&lt;='Справочные данные'!$Y123),1,0))</f>
        <v>0</v>
      </c>
      <c r="AE123" s="5">
        <f>IF($AD$5=0,0,IF(AND($AD$5+AE$6&gt;='Справочные данные'!$X123,$AD$5+AE$6&lt;='Справочные данные'!$Y123),1,0))</f>
        <v>0</v>
      </c>
      <c r="AF123" s="4">
        <f>IF($AG$5=0,0,IF(AND($AG$5-AF$6&gt;='Справочные данные'!$AF123,$AG$5-AF$6&lt;='Справочные данные'!$AG123),1,0))</f>
        <v>0</v>
      </c>
      <c r="AG123" s="4">
        <f>IF($AG$5=0,0,IF(AND($AG$5&gt;='Справочные данные'!$AF123,$AG$5&lt;='Справочные данные'!$AG123),1,0))</f>
        <v>0</v>
      </c>
      <c r="AH123" s="5">
        <f>IF($AG$5=0,0,IF(AND($AG$5+AH$6&gt;='Справочные данные'!$AF123,$AG$5+AH$6&lt;='Справочные данные'!$AG123),1,0))</f>
        <v>0</v>
      </c>
      <c r="AI123" s="4">
        <f>IF($AJ$5=0,0,IF(AND($AJ$5-AI$6&gt;='Справочные данные'!$AH123,$AJ$5-AI$6&lt;='Справочные данные'!$AI123),1,0))</f>
        <v>0</v>
      </c>
      <c r="AJ123" s="4">
        <f>IF($AJ$5=0,0,IF(AND($AJ$5&gt;='Справочные данные'!$AH123,$AJ$5&lt;='Справочные данные'!$AI123),1,0))</f>
        <v>0</v>
      </c>
      <c r="AK123" s="5">
        <f>IF($AJ$5=0,0,IF(AND($AJ$5+AK$6&gt;='Справочные данные'!$AH123,$AJ$5+AK$6&lt;='Справочные данные'!$AI123),1,0))</f>
        <v>0</v>
      </c>
      <c r="AL123">
        <f t="shared" si="2"/>
        <v>0</v>
      </c>
      <c r="AM123" t="str">
        <f t="shared" si="3"/>
        <v>-</v>
      </c>
      <c r="AN123" s="23" t="s">
        <v>144</v>
      </c>
    </row>
    <row r="124" spans="1:40" x14ac:dyDescent="0.25">
      <c r="A124" s="23" t="s">
        <v>145</v>
      </c>
      <c r="B124" s="17">
        <f>IF(AND($C$5-0.02&gt;='Справочные данные'!B124,$C$5-0.02&lt;='Справочные данные'!C124),1,0)</f>
        <v>0</v>
      </c>
      <c r="C124" s="3">
        <f>IF(AND($C$5&gt;='Справочные данные'!B124,'Справочные данные'!$B$2&lt;='Справочные данные'!C124),1,0)</f>
        <v>0</v>
      </c>
      <c r="D124" s="3">
        <f>IF(AND($C$5+0.01&gt;='Справочные данные'!B124,$C$5+0.01&lt;='Справочные данные'!C124),1,0)</f>
        <v>0</v>
      </c>
      <c r="E124" s="4">
        <f>IF($F$5=0,0,IF(AND($F$5-IF('Справочные данные'!D124&lt;=0.5,0.05,IF('Справочные данные'!D124&lt;=0.9,0.08,IF('Справочные данные'!D124&lt;=1.3,0.15,0.15)))&gt;='Справочные данные'!D124,$F$5-IF('Справочные данные'!E124&lt;=0.5,0.05,IF('Справочные данные'!E124&lt;=0.9,0.08,IF('Справочные данные'!E124&lt;=1.3,0.15,0.15)))&lt;='Справочные данные'!E124),1,0))</f>
        <v>0</v>
      </c>
      <c r="F124" s="4">
        <f>IF($F$5=0,0,IF(AND($F$5&gt;='Справочные данные'!$D124,$F$5&lt;='Справочные данные'!E124),1,0))</f>
        <v>0</v>
      </c>
      <c r="G124" s="5">
        <f>IF($F$5=0,0,IF(AND($F$5+IF('Справочные данные'!D124&lt;=0.5,0.1,IF('Справочные данные'!D124&lt;=0.9,0.15,IF('Справочные данные'!D124&lt;=1.3,0.2,0.25)))&gt;='Справочные данные'!D124,$F$5+IF('Справочные данные'!E124&lt;=0.5,0.1,IF('Справочные данные'!E124&lt;=0.9,0.15,IF('Справочные данные'!E124&lt;=1.3,0.2,0.25)))&lt;='Справочные данные'!E124),1,0))</f>
        <v>0</v>
      </c>
      <c r="H124" s="4">
        <f>IF($I$5=0,0,IF(AND($I$5-IF('Справочные данные'!F124&lt;=0.5,0.07,IF('Справочные данные'!F124&lt;=0.9,0.1,0.12))&gt;='Справочные данные'!$F124,$I$5-IF('Справочные данные'!G124&lt;=0.5,0.07,IF('Справочные данные'!G124&lt;=0.9,0.1,0.12))&lt;='Справочные данные'!$G124),1,0))</f>
        <v>0</v>
      </c>
      <c r="I124" s="4">
        <f>IF($I$5=0,0,IF(AND($I$5&gt;='Справочные данные'!$F124,$I$5&lt;='Справочные данные'!$G124),1,0))</f>
        <v>0</v>
      </c>
      <c r="J124" s="5">
        <f>IF($I$5=0,0,IF(AND($I$5+IF('Справочные данные'!F124&lt;=0.5,0.1,IF('Справочные данные'!F124&lt;=0.9,0.18,0.25))&gt;='Справочные данные'!F124,$I$5+IF('Справочные данные'!G124&lt;=0.5,0.1,IF('Справочные данные'!G124&lt;=0.9,0.18,0.25))&lt;='Справочные данные'!G124),1,0))</f>
        <v>0</v>
      </c>
      <c r="K124" s="4">
        <f>IF($L$5=0,0,IF(AND($L$5-IF('Справочные данные'!L124&lt;=1,0.07,IF('Справочные данные'!L124&lt;=2,0.1,0.15))&gt;='Справочные данные'!$L124,$L$5-IF('Справочные данные'!M124&lt;=1,0.07,IF('Справочные данные'!M124&lt;=2,0.1,0.15))&lt;='Справочные данные'!$M124),1,0))</f>
        <v>0</v>
      </c>
      <c r="L124" s="4">
        <f>IF($L$5=0,0,IF(AND($L$5&gt;='Справочные данные'!$L124,$L$5&lt;='Справочные данные'!$M124),1,0))</f>
        <v>0</v>
      </c>
      <c r="M124" s="5">
        <f>IF($L$5=0,0,IF(AND($L$5+IF('Справочные данные'!L124&lt;=1,0.1,IF('Справочные данные'!L124&lt;=2,0.15,0.2))&gt;='Справочные данные'!L124,$L$5+IF('Справочные данные'!M124&lt;=1,0.1,IF('Справочные данные'!M124&lt;=2,0.15,0.2))&lt;='Справочные данные'!M124),1,0))</f>
        <v>0</v>
      </c>
      <c r="N124" s="4">
        <f>IF($O$5=0,0,IF(AND($O$5-IF('Справочные данные'!N124&lt;=1,0.1,IF('Справочные данные'!N124&lt;=2,0.15,0.2))&gt;='Справочные данные'!$N124,$O$5-IF('Справочные данные'!O124&lt;=1,0.1,IF('Справочные данные'!O124&lt;=2,0.15,0.2))&lt;='Справочные данные'!$O124),1,0))</f>
        <v>0</v>
      </c>
      <c r="O124" s="4">
        <f>IF($O$5=0,0,IF(AND($O$5&gt;='Справочные данные'!$N124,$O$5&lt;='Справочные данные'!$O124),1,0))</f>
        <v>0</v>
      </c>
      <c r="P124" s="5">
        <f>IF($O$5=0,0,IF(AND($O$5+IF('Справочные данные'!N124&lt;=1,0.15,IF('Справочные данные'!N124&lt;=2,0.2,0.25))&gt;='Справочные данные'!$N124,$O$5+IF('Справочные данные'!O124&lt;=1,0.15,IF('Справочные данные'!O124&lt;=2,0.2,0.25))&lt;='Справочные данные'!$O124),1,0))</f>
        <v>0</v>
      </c>
      <c r="Q124" s="4">
        <f>IF($R$5=0,0,IF(AND($R$5-0.1&gt;='Справочные данные'!$P124,$R$5-0.1&lt;='Справочные данные'!$Q124),1,0))</f>
        <v>0</v>
      </c>
      <c r="R124" s="4">
        <f>IF($R$5=0,0,IF(AND($R$5&gt;='Справочные данные'!$P124,$R$5&lt;='Справочные данные'!$Q124),1,0))</f>
        <v>0</v>
      </c>
      <c r="S124" s="5">
        <f>IF($R$5=0,0,IF(AND($R$5+0.1&gt;='Справочные данные'!$P124,$R$5+0.1&lt;='Справочные данные'!$Q124),1,0))</f>
        <v>0</v>
      </c>
      <c r="T124" s="4">
        <f>IF($U$5=0,0,IF(AND($U$5-IF('Справочные данные'!R124&lt;=0.2,0.03,0.05)&gt;='Справочные данные'!$R124,$U$5-IF('Справочные данные'!S124&lt;=0.2,0.03,0.05)&lt;='Справочные данные'!$S124),1,0))</f>
        <v>0</v>
      </c>
      <c r="U124" s="4">
        <f>IF($U$5=0,0,IF(AND($U$5&gt;='Справочные данные'!$R124,$U$5&lt;='Справочные данные'!$S124),1,0))</f>
        <v>0</v>
      </c>
      <c r="V124" s="5">
        <f>IF($U$5=0,0,IF(AND($U$5+IF('Справочные данные'!R124&lt;=0.2,0.03,0.05)&gt;='Справочные данные'!$R124,$U$5+IF('Справочные данные'!S124&lt;=0.2,0.03,0.55)&lt;='Справочные данные'!$S124),1,0))</f>
        <v>0</v>
      </c>
      <c r="W124" s="4">
        <f>IF($X$5=0,0,IF(AND($X$5-0.01&gt;='Справочные данные'!$T124,$X$5-0.01&lt;='Справочные данные'!$U124),1,0))</f>
        <v>0</v>
      </c>
      <c r="X124" s="4">
        <f>IF($X$5=0,0,IF(AND($X$5&gt;='Справочные данные'!$T124,$X$5&lt;='Справочные данные'!$U124),1,0))</f>
        <v>0</v>
      </c>
      <c r="Y124" s="5">
        <f>IF($X$5=0,0,IF(AND($X$5+0.01&gt;='Справочные данные'!$T124,$X$5+0.01&lt;='Справочные данные'!$U124),1,0))</f>
        <v>0</v>
      </c>
      <c r="Z124" s="4">
        <f>IF($AA$5=0,0,IF(AND($AA$5-0.02&gt;='Справочные данные'!$V124,$AA$5-0.02&lt;='Справочные данные'!$W124),1,0))</f>
        <v>0</v>
      </c>
      <c r="AA124" s="4">
        <f>IF($AA$5=0,0,IF(AND($AA$5&gt;='Справочные данные'!$V124,$AA$5&lt;='Справочные данные'!$W124),1,0))</f>
        <v>0</v>
      </c>
      <c r="AB124" s="5">
        <f>IF($AA$5=0,0,IF(AND($AA$5+0.02&gt;='Справочные данные'!$V124,$AA$5+0.02&lt;='Справочные данные'!$W124),1,0))</f>
        <v>0</v>
      </c>
      <c r="AC124" s="4">
        <f>IF($AD$5=0,0,IF(AND($AD$5-AC$6&gt;='Справочные данные'!$X124,$AD$5-AC$6&lt;='Справочные данные'!$Y124),1,0))</f>
        <v>0</v>
      </c>
      <c r="AD124" s="4">
        <f>IF($AD$5=0,0,IF(AND($AD$5&gt;='Справочные данные'!$X124,$AD$5&lt;='Справочные данные'!$Y124),1,0))</f>
        <v>0</v>
      </c>
      <c r="AE124" s="5">
        <f>IF($AD$5=0,0,IF(AND($AD$5+AE$6&gt;='Справочные данные'!$X124,$AD$5+AE$6&lt;='Справочные данные'!$Y124),1,0))</f>
        <v>0</v>
      </c>
      <c r="AF124" s="4">
        <f>IF($AG$5=0,0,IF(AND($AG$5-AF$6&gt;='Справочные данные'!$AF124,$AG$5-AF$6&lt;='Справочные данные'!$AG124),1,0))</f>
        <v>0</v>
      </c>
      <c r="AG124" s="4">
        <f>IF($AG$5=0,0,IF(AND($AG$5&gt;='Справочные данные'!$AF124,$AG$5&lt;='Справочные данные'!$AG124),1,0))</f>
        <v>0</v>
      </c>
      <c r="AH124" s="5">
        <f>IF($AG$5=0,0,IF(AND($AG$5+AH$6&gt;='Справочные данные'!$AF124,$AG$5+AH$6&lt;='Справочные данные'!$AG124),1,0))</f>
        <v>0</v>
      </c>
      <c r="AI124" s="4">
        <f>IF($AJ$5=0,0,IF(AND($AJ$5-AI$6&gt;='Справочные данные'!$AH124,$AJ$5-AI$6&lt;='Справочные данные'!$AI124),1,0))</f>
        <v>0</v>
      </c>
      <c r="AJ124" s="4">
        <f>IF($AJ$5=0,0,IF(AND($AJ$5&gt;='Справочные данные'!$AH124,$AJ$5&lt;='Справочные данные'!$AI124),1,0))</f>
        <v>0</v>
      </c>
      <c r="AK124" s="5">
        <f>IF($AJ$5=0,0,IF(AND($AJ$5+AK$6&gt;='Справочные данные'!$AH124,$AJ$5+AK$6&lt;='Справочные данные'!$AI124),1,0))</f>
        <v>0</v>
      </c>
      <c r="AL124">
        <f t="shared" si="2"/>
        <v>0</v>
      </c>
      <c r="AM124" t="str">
        <f t="shared" si="3"/>
        <v>-</v>
      </c>
      <c r="AN124" s="23" t="s">
        <v>145</v>
      </c>
    </row>
    <row r="125" spans="1:40" x14ac:dyDescent="0.25">
      <c r="A125" s="23" t="s">
        <v>146</v>
      </c>
      <c r="B125" s="17">
        <f>IF(AND($C$5-0.03&gt;='Справочные данные'!B125,$C$5-0.03&lt;='Справочные данные'!C125),1,0)</f>
        <v>0</v>
      </c>
      <c r="C125" s="3">
        <f>IF(AND($C$5&gt;='Справочные данные'!B125,'Справочные данные'!$B$2&lt;='Справочные данные'!C125),1,0)</f>
        <v>1</v>
      </c>
      <c r="D125" s="3">
        <f>IF(AND($C$5+0.02&gt;='Справочные данные'!B125,$C$5+0.02&lt;='Справочные данные'!C125),1,0)</f>
        <v>1</v>
      </c>
      <c r="E125" s="4">
        <f>IF($F$5=0,0,IF(AND($F$5-IF('Справочные данные'!D125&lt;=0.5,0.05,IF('Справочные данные'!D125&lt;=0.9,0.08,IF('Справочные данные'!D125&lt;=1.3,0.15,0.15)))&gt;='Справочные данные'!D125,$F$5-IF('Справочные данные'!E125&lt;=0.5,0.05,IF('Справочные данные'!E125&lt;=0.9,0.08,IF('Справочные данные'!E125&lt;=1.3,0.15,0.15)))&lt;='Справочные данные'!E125),1,0))</f>
        <v>0</v>
      </c>
      <c r="F125" s="4">
        <f>IF($F$5=0,0,IF(AND($F$5&gt;='Справочные данные'!$D125,$F$5&lt;='Справочные данные'!E125),1,0))</f>
        <v>0</v>
      </c>
      <c r="G125" s="5">
        <f>IF($F$5=0,0,IF(AND($F$5+IF('Справочные данные'!D125&lt;=0.5,0.1,IF('Справочные данные'!D125&lt;=0.9,0.15,IF('Справочные данные'!D125&lt;=1.3,0.2,0.25)))&gt;='Справочные данные'!D125,$F$5+IF('Справочные данные'!E125&lt;=0.5,0.1,IF('Справочные данные'!E125&lt;=0.9,0.15,IF('Справочные данные'!E125&lt;=1.3,0.2,0.25)))&lt;='Справочные данные'!E125),1,0))</f>
        <v>0</v>
      </c>
      <c r="H125" s="4">
        <f>IF($I$5=0,0,IF(AND($I$5-IF('Справочные данные'!F125&lt;=0.5,0.07,IF('Справочные данные'!F125&lt;=0.9,0.1,0.12))&gt;='Справочные данные'!$F125,$I$5-IF('Справочные данные'!G125&lt;=0.5,0.07,IF('Справочные данные'!G125&lt;=0.9,0.1,0.12))&lt;='Справочные данные'!$G125),1,0))</f>
        <v>0</v>
      </c>
      <c r="I125" s="4">
        <f>IF($I$5=0,0,IF(AND($I$5&gt;='Справочные данные'!$F125,$I$5&lt;='Справочные данные'!$G125),1,0))</f>
        <v>0</v>
      </c>
      <c r="J125" s="5">
        <f>IF($I$5=0,0,IF(AND($I$5+IF('Справочные данные'!F125&lt;=0.5,0.1,IF('Справочные данные'!F125&lt;=0.9,0.18,0.25))&gt;='Справочные данные'!F125,$I$5+IF('Справочные данные'!G125&lt;=0.5,0.1,IF('Справочные данные'!G125&lt;=0.9,0.18,0.25))&lt;='Справочные данные'!G125),1,0))</f>
        <v>0</v>
      </c>
      <c r="K125" s="4">
        <f>IF($L$5=0,0,IF(AND($L$5-IF('Справочные данные'!L125&lt;=1,0.07,IF('Справочные данные'!L125&lt;=2,0.1,0.15))&gt;='Справочные данные'!$L125,$L$5-IF('Справочные данные'!M125&lt;=1,0.07,IF('Справочные данные'!M125&lt;=2,0.1,0.15))&lt;='Справочные данные'!$M125),1,0))</f>
        <v>0</v>
      </c>
      <c r="L125" s="4">
        <f>IF($L$5=0,0,IF(AND($L$5&gt;='Справочные данные'!$L125,$L$5&lt;='Справочные данные'!$M125),1,0))</f>
        <v>0</v>
      </c>
      <c r="M125" s="5">
        <f>IF($L$5=0,0,IF(AND($L$5+IF('Справочные данные'!L125&lt;=1,0.1,IF('Справочные данные'!L125&lt;=2,0.15,0.2))&gt;='Справочные данные'!L125,$L$5+IF('Справочные данные'!M125&lt;=1,0.1,IF('Справочные данные'!M125&lt;=2,0.15,0.2))&lt;='Справочные данные'!M125),1,0))</f>
        <v>0</v>
      </c>
      <c r="N125" s="4">
        <f>IF($O$5=0,0,IF(AND($O$5-IF('Справочные данные'!N125&lt;=1,0.1,IF('Справочные данные'!N125&lt;=2,0.15,0.2))&gt;='Справочные данные'!$N125,$O$5-IF('Справочные данные'!O125&lt;=1,0.1,IF('Справочные данные'!O125&lt;=2,0.15,0.2))&lt;='Справочные данные'!$O125),1,0))</f>
        <v>0</v>
      </c>
      <c r="O125" s="4">
        <f>IF($O$5=0,0,IF(AND($O$5&gt;='Справочные данные'!$N125,$O$5&lt;='Справочные данные'!$O125),1,0))</f>
        <v>0</v>
      </c>
      <c r="P125" s="5">
        <f>IF($O$5=0,0,IF(AND($O$5+IF('Справочные данные'!N125&lt;=1,0.15,IF('Справочные данные'!N125&lt;=2,0.2,0.25))&gt;='Справочные данные'!$N125,$O$5+IF('Справочные данные'!O125&lt;=1,0.15,IF('Справочные данные'!O125&lt;=2,0.2,0.25))&lt;='Справочные данные'!$O125),1,0))</f>
        <v>0</v>
      </c>
      <c r="Q125" s="4">
        <f>IF($R$5=0,0,IF(AND($R$5-0.1&gt;='Справочные данные'!$P125,$R$5-0.1&lt;='Справочные данные'!$Q125),1,0))</f>
        <v>0</v>
      </c>
      <c r="R125" s="4">
        <f>IF($R$5=0,0,IF(AND($R$5&gt;='Справочные данные'!$P125,$R$5&lt;='Справочные данные'!$Q125),1,0))</f>
        <v>0</v>
      </c>
      <c r="S125" s="5">
        <f>IF($R$5=0,0,IF(AND($R$5+0.1&gt;='Справочные данные'!$P125,$R$5+0.1&lt;='Справочные данные'!$Q125),1,0))</f>
        <v>0</v>
      </c>
      <c r="T125" s="4">
        <f>IF($U$5=0,0,IF(AND($U$5-IF('Справочные данные'!R125&lt;=0.2,0.03,0.05)&gt;='Справочные данные'!$R125,$U$5-IF('Справочные данные'!S125&lt;=0.2,0.03,0.05)&lt;='Справочные данные'!$S125),1,0))</f>
        <v>0</v>
      </c>
      <c r="U125" s="4">
        <f>IF($U$5=0,0,IF(AND($U$5&gt;='Справочные данные'!$R125,$U$5&lt;='Справочные данные'!$S125),1,0))</f>
        <v>0</v>
      </c>
      <c r="V125" s="5">
        <f>IF($U$5=0,0,IF(AND($U$5+IF('Справочные данные'!R125&lt;=0.2,0.03,0.05)&gt;='Справочные данные'!$R125,$U$5+IF('Справочные данные'!S125&lt;=0.2,0.03,0.55)&lt;='Справочные данные'!$S125),1,0))</f>
        <v>0</v>
      </c>
      <c r="W125" s="4">
        <f>IF($X$5=0,0,IF(AND($X$5-0.01&gt;='Справочные данные'!$T125,$X$5-0.01&lt;='Справочные данные'!$U125),1,0))</f>
        <v>0</v>
      </c>
      <c r="X125" s="4">
        <f>IF($X$5=0,0,IF(AND($X$5&gt;='Справочные данные'!$T125,$X$5&lt;='Справочные данные'!$U125),1,0))</f>
        <v>0</v>
      </c>
      <c r="Y125" s="5">
        <f>IF($X$5=0,0,IF(AND($X$5+0.01&gt;='Справочные данные'!$T125,$X$5+0.01&lt;='Справочные данные'!$U125),1,0))</f>
        <v>0</v>
      </c>
      <c r="Z125" s="4">
        <f>IF($AA$5=0,0,IF(AND($AA$5-0.02&gt;='Справочные данные'!$V125,$AA$5-0.02&lt;='Справочные данные'!$W125),1,0))</f>
        <v>0</v>
      </c>
      <c r="AA125" s="4">
        <f>IF($AA$5=0,0,IF(AND($AA$5&gt;='Справочные данные'!$V125,$AA$5&lt;='Справочные данные'!$W125),1,0))</f>
        <v>0</v>
      </c>
      <c r="AB125" s="5">
        <f>IF($AA$5=0,0,IF(AND($AA$5+0.02&gt;='Справочные данные'!$V125,$AA$5+0.02&lt;='Справочные данные'!$W125),1,0))</f>
        <v>0</v>
      </c>
      <c r="AC125" s="4">
        <f>IF($AD$5=0,0,IF(AND($AD$5-AC$6&gt;='Справочные данные'!$X125,$AD$5-AC$6&lt;='Справочные данные'!$Y125),1,0))</f>
        <v>0</v>
      </c>
      <c r="AD125" s="4">
        <f>IF($AD$5=0,0,IF(AND($AD$5&gt;='Справочные данные'!$X125,$AD$5&lt;='Справочные данные'!$Y125),1,0))</f>
        <v>0</v>
      </c>
      <c r="AE125" s="5">
        <f>IF($AD$5=0,0,IF(AND($AD$5+AE$6&gt;='Справочные данные'!$X125,$AD$5+AE$6&lt;='Справочные данные'!$Y125),1,0))</f>
        <v>0</v>
      </c>
      <c r="AF125" s="4">
        <f>IF($AG$5=0,0,IF(AND($AG$5-AF$6&gt;='Справочные данные'!$AF125,$AG$5-AF$6&lt;='Справочные данные'!$AG125),1,0))</f>
        <v>0</v>
      </c>
      <c r="AG125" s="4">
        <f>IF($AG$5=0,0,IF(AND($AG$5&gt;='Справочные данные'!$AF125,$AG$5&lt;='Справочные данные'!$AG125),1,0))</f>
        <v>0</v>
      </c>
      <c r="AH125" s="5">
        <f>IF($AG$5=0,0,IF(AND($AG$5+AH$6&gt;='Справочные данные'!$AF125,$AG$5+AH$6&lt;='Справочные данные'!$AG125),1,0))</f>
        <v>0</v>
      </c>
      <c r="AI125" s="4">
        <f>IF($AJ$5=0,0,IF(AND($AJ$5-AI$6&gt;='Справочные данные'!$AH125,$AJ$5-AI$6&lt;='Справочные данные'!$AI125),1,0))</f>
        <v>0</v>
      </c>
      <c r="AJ125" s="4">
        <f>IF($AJ$5=0,0,IF(AND($AJ$5&gt;='Справочные данные'!$AH125,$AJ$5&lt;='Справочные данные'!$AI125),1,0))</f>
        <v>0</v>
      </c>
      <c r="AK125" s="5">
        <f>IF($AJ$5=0,0,IF(AND($AJ$5+AK$6&gt;='Справочные данные'!$AH125,$AJ$5+AK$6&lt;='Справочные данные'!$AI125),1,0))</f>
        <v>0</v>
      </c>
      <c r="AL125">
        <f t="shared" si="2"/>
        <v>2</v>
      </c>
      <c r="AM125" t="str">
        <f t="shared" si="3"/>
        <v>-</v>
      </c>
      <c r="AN125" s="23" t="s">
        <v>146</v>
      </c>
    </row>
    <row r="126" spans="1:40" x14ac:dyDescent="0.25">
      <c r="A126" s="23" t="s">
        <v>147</v>
      </c>
      <c r="B126" s="17">
        <f>IF(AND($C$5-0.02&gt;='Справочные данные'!B126,$C$5-0.02&lt;='Справочные данные'!C126),1,0)</f>
        <v>1</v>
      </c>
      <c r="C126" s="3">
        <f>IF(AND($C$5&gt;='Справочные данные'!B126,'Справочные данные'!$B$2&lt;='Справочные данные'!C126),1,0)</f>
        <v>1</v>
      </c>
      <c r="D126" s="3">
        <f>IF(AND($C$5+0.02&gt;='Справочные данные'!B126,$C$5+0.02&lt;='Справочные данные'!C126),1,0)</f>
        <v>1</v>
      </c>
      <c r="E126" s="4">
        <f>IF($F$5=0,0,IF(AND($F$5-IF('Справочные данные'!D126&lt;=0.5,0.05,IF('Справочные данные'!D126&lt;=0.9,0.08,IF('Справочные данные'!D126&lt;=1.3,0.15,0.15)))&gt;='Справочные данные'!D126,$F$5-IF('Справочные данные'!E126&lt;=0.5,0.05,IF('Справочные данные'!E126&lt;=0.9,0.08,IF('Справочные данные'!E126&lt;=1.3,0.15,0.15)))&lt;='Справочные данные'!E126),1,0))</f>
        <v>0</v>
      </c>
      <c r="F126" s="4">
        <f>IF($F$5=0,0,IF(AND($F$5&gt;='Справочные данные'!$D126,$F$5&lt;='Справочные данные'!E126),1,0))</f>
        <v>0</v>
      </c>
      <c r="G126" s="5">
        <f>IF($F$5=0,0,IF(AND($F$5+IF('Справочные данные'!D126&lt;=0.5,0.1,IF('Справочные данные'!D126&lt;=0.9,0.15,IF('Справочные данные'!D126&lt;=1.3,0.2,0.25)))&gt;='Справочные данные'!D126,$F$5+IF('Справочные данные'!E126&lt;=0.5,0.1,IF('Справочные данные'!E126&lt;=0.9,0.15,IF('Справочные данные'!E126&lt;=1.3,0.2,0.25)))&lt;='Справочные данные'!E126),1,0))</f>
        <v>0</v>
      </c>
      <c r="H126" s="4">
        <f>IF($I$5=0,0,IF(AND($I$5-IF('Справочные данные'!F126&lt;=0.5,0.07,IF('Справочные данные'!F126&lt;=0.9,0.1,0.12))&gt;='Справочные данные'!$F126,$I$5-IF('Справочные данные'!G126&lt;=0.5,0.07,IF('Справочные данные'!G126&lt;=0.9,0.1,0.12))&lt;='Справочные данные'!$G126),1,0))</f>
        <v>1</v>
      </c>
      <c r="I126" s="4">
        <f>IF($I$5=0,0,IF(AND($I$5&gt;='Справочные данные'!$F126,$I$5&lt;='Справочные данные'!$G126),1,0))</f>
        <v>1</v>
      </c>
      <c r="J126" s="5">
        <f>IF($I$5=0,0,IF(AND($I$5+IF('Справочные данные'!F126&lt;=0.5,0.1,IF('Справочные данные'!F126&lt;=0.9,0.18,0.25))&gt;='Справочные данные'!F126,$I$5+IF('Справочные данные'!G126&lt;=0.5,0.1,IF('Справочные данные'!G126&lt;=0.9,0.18,0.25))&lt;='Справочные данные'!G126),1,0))</f>
        <v>0</v>
      </c>
      <c r="K126" s="4">
        <f>IF($L$5=0,0,IF(AND($L$5-IF('Справочные данные'!L126&lt;=1,0.07,IF('Справочные данные'!L126&lt;=2,0.1,0.15))&gt;='Справочные данные'!$L126,$L$5-IF('Справочные данные'!M126&lt;=1,0.07,IF('Справочные данные'!M126&lt;=2,0.1,0.15))&lt;='Справочные данные'!$M126),1,0))</f>
        <v>0</v>
      </c>
      <c r="L126" s="4">
        <f>IF($L$5=0,0,IF(AND($L$5&gt;='Справочные данные'!$L126,$L$5&lt;='Справочные данные'!$M126),1,0))</f>
        <v>0</v>
      </c>
      <c r="M126" s="5">
        <f>IF($L$5=0,0,IF(AND($L$5+IF('Справочные данные'!L126&lt;=1,0.1,IF('Справочные данные'!L126&lt;=2,0.15,0.2))&gt;='Справочные данные'!L126,$L$5+IF('Справочные данные'!M126&lt;=1,0.1,IF('Справочные данные'!M126&lt;=2,0.15,0.2))&lt;='Справочные данные'!M126),1,0))</f>
        <v>0</v>
      </c>
      <c r="N126" s="4">
        <f>IF($O$5=0,0,IF(AND($O$5-IF('Справочные данные'!N126&lt;=1,0.1,IF('Справочные данные'!N126&lt;=2,0.15,0.2))&gt;='Справочные данные'!$N126,$O$5-IF('Справочные данные'!O126&lt;=1,0.1,IF('Справочные данные'!O126&lt;=2,0.15,0.2))&lt;='Справочные данные'!$O126),1,0))</f>
        <v>0</v>
      </c>
      <c r="O126" s="4">
        <f>IF($O$5=0,0,IF(AND($O$5&gt;='Справочные данные'!$N126,$O$5&lt;='Справочные данные'!$O126),1,0))</f>
        <v>0</v>
      </c>
      <c r="P126" s="5">
        <f>IF($O$5=0,0,IF(AND($O$5+IF('Справочные данные'!N126&lt;=1,0.15,IF('Справочные данные'!N126&lt;=2,0.2,0.25))&gt;='Справочные данные'!$N126,$O$5+IF('Справочные данные'!O126&lt;=1,0.15,IF('Справочные данные'!O126&lt;=2,0.2,0.25))&lt;='Справочные данные'!$O126),1,0))</f>
        <v>0</v>
      </c>
      <c r="Q126" s="4">
        <f>IF($R$5=0,0,IF(AND($R$5-0.1&gt;='Справочные данные'!$P126,$R$5-0.1&lt;='Справочные данные'!$Q126),1,0))</f>
        <v>0</v>
      </c>
      <c r="R126" s="4">
        <f>IF($R$5=0,0,IF(AND($R$5&gt;='Справочные данные'!$P126,$R$5&lt;='Справочные данные'!$Q126),1,0))</f>
        <v>0</v>
      </c>
      <c r="S126" s="5">
        <f>IF($R$5=0,0,IF(AND($R$5+0.1&gt;='Справочные данные'!$P126,$R$5+0.1&lt;='Справочные данные'!$Q126),1,0))</f>
        <v>0</v>
      </c>
      <c r="T126" s="4">
        <f>IF($U$5=0,0,IF(AND($U$5-IF('Справочные данные'!R126&lt;=0.2,0.03,0.05)&gt;='Справочные данные'!$R126,$U$5-IF('Справочные данные'!S126&lt;=0.2,0.03,0.05)&lt;='Справочные данные'!$S126),1,0))</f>
        <v>0</v>
      </c>
      <c r="U126" s="4">
        <f>IF($U$5=0,0,IF(AND($U$5&gt;='Справочные данные'!$R126,$U$5&lt;='Справочные данные'!$S126),1,0))</f>
        <v>0</v>
      </c>
      <c r="V126" s="5">
        <f>IF($U$5=0,0,IF(AND($U$5+IF('Справочные данные'!R126&lt;=0.2,0.03,0.05)&gt;='Справочные данные'!$R126,$U$5+IF('Справочные данные'!S126&lt;=0.2,0.03,0.55)&lt;='Справочные данные'!$S126),1,0))</f>
        <v>0</v>
      </c>
      <c r="W126" s="4">
        <f>IF($X$5=0,0,IF(AND($X$5-0.01&gt;='Справочные данные'!$T126,$X$5-0.01&lt;='Справочные данные'!$U126),1,0))</f>
        <v>0</v>
      </c>
      <c r="X126" s="4">
        <f>IF($X$5=0,0,IF(AND($X$5&gt;='Справочные данные'!$T126,$X$5&lt;='Справочные данные'!$U126),1,0))</f>
        <v>0</v>
      </c>
      <c r="Y126" s="5">
        <f>IF($X$5=0,0,IF(AND($X$5+0.01&gt;='Справочные данные'!$T126,$X$5+0.01&lt;='Справочные данные'!$U126),1,0))</f>
        <v>0</v>
      </c>
      <c r="Z126" s="4">
        <f>IF($AA$5=0,0,IF(AND($AA$5-0.02&gt;='Справочные данные'!$V126,$AA$5-0.02&lt;='Справочные данные'!$W126),1,0))</f>
        <v>0</v>
      </c>
      <c r="AA126" s="4">
        <f>IF($AA$5=0,0,IF(AND($AA$5&gt;='Справочные данные'!$V126,$AA$5&lt;='Справочные данные'!$W126),1,0))</f>
        <v>0</v>
      </c>
      <c r="AB126" s="5">
        <f>IF($AA$5=0,0,IF(AND($AA$5+0.02&gt;='Справочные данные'!$V126,$AA$5+0.02&lt;='Справочные данные'!$W126),1,0))</f>
        <v>0</v>
      </c>
      <c r="AC126" s="4">
        <f>IF($AD$5=0,0,IF(AND($AD$5-AC$6&gt;='Справочные данные'!$X126,$AD$5-AC$6&lt;='Справочные данные'!$Y126),1,0))</f>
        <v>0</v>
      </c>
      <c r="AD126" s="4">
        <f>IF($AD$5=0,0,IF(AND($AD$5&gt;='Справочные данные'!$X126,$AD$5&lt;='Справочные данные'!$Y126),1,0))</f>
        <v>0</v>
      </c>
      <c r="AE126" s="5">
        <f>IF($AD$5=0,0,IF(AND($AD$5+AE$6&gt;='Справочные данные'!$X126,$AD$5+AE$6&lt;='Справочные данные'!$Y126),1,0))</f>
        <v>0</v>
      </c>
      <c r="AF126" s="4">
        <f>IF($AG$5=0,0,IF(AND($AG$5-AF$6&gt;='Справочные данные'!$AF126,$AG$5-AF$6&lt;='Справочные данные'!$AG126),1,0))</f>
        <v>0</v>
      </c>
      <c r="AG126" s="4">
        <f>IF($AG$5=0,0,IF(AND($AG$5&gt;='Справочные данные'!$AF126,$AG$5&lt;='Справочные данные'!$AG126),1,0))</f>
        <v>0</v>
      </c>
      <c r="AH126" s="5">
        <f>IF($AG$5=0,0,IF(AND($AG$5+AH$6&gt;='Справочные данные'!$AF126,$AG$5+AH$6&lt;='Справочные данные'!$AG126),1,0))</f>
        <v>0</v>
      </c>
      <c r="AI126" s="4">
        <f>IF($AJ$5=0,0,IF(AND($AJ$5-AI$6&gt;='Справочные данные'!$AH126,$AJ$5-AI$6&lt;='Справочные данные'!$AI126),1,0))</f>
        <v>0</v>
      </c>
      <c r="AJ126" s="4">
        <f>IF($AJ$5=0,0,IF(AND($AJ$5&gt;='Справочные данные'!$AH126,$AJ$5&lt;='Справочные данные'!$AI126),1,0))</f>
        <v>0</v>
      </c>
      <c r="AK126" s="5">
        <f>IF($AJ$5=0,0,IF(AND($AJ$5+AK$6&gt;='Справочные данные'!$AH126,$AJ$5+AK$6&lt;='Справочные данные'!$AI126),1,0))</f>
        <v>0</v>
      </c>
      <c r="AL126">
        <f t="shared" si="2"/>
        <v>5</v>
      </c>
      <c r="AM126" t="str">
        <f t="shared" si="3"/>
        <v>-</v>
      </c>
      <c r="AN126" s="23" t="s">
        <v>147</v>
      </c>
    </row>
    <row r="127" spans="1:40" x14ac:dyDescent="0.25">
      <c r="A127" s="23" t="s">
        <v>148</v>
      </c>
      <c r="B127" s="17">
        <f>IF(AND($C$5-0.03&gt;='Справочные данные'!B127,$C$5-0.03&lt;='Справочные данные'!C127),1,0)</f>
        <v>0</v>
      </c>
      <c r="C127" s="3">
        <f>IF(AND($C$5&gt;='Справочные данные'!B127,'Справочные данные'!$B$2&lt;='Справочные данные'!C127),1,0)</f>
        <v>0</v>
      </c>
      <c r="D127" s="3">
        <f>IF(AND($C$5+0.02&gt;='Справочные данные'!B127,$C$5+0.02&lt;='Справочные данные'!C127),1,0)</f>
        <v>0</v>
      </c>
      <c r="E127" s="4">
        <f>IF($F$5=0,0,IF(AND($F$5-IF('Справочные данные'!D127&lt;=0.5,0.05,IF('Справочные данные'!D127&lt;=0.9,0.08,IF('Справочные данные'!D127&lt;=1.3,0.15,0.15)))&gt;='Справочные данные'!D127,$F$5-IF('Справочные данные'!E127&lt;=0.5,0.05,IF('Справочные данные'!E127&lt;=0.9,0.08,IF('Справочные данные'!E127&lt;=1.3,0.15,0.15)))&lt;='Справочные данные'!E127),1,0))</f>
        <v>1</v>
      </c>
      <c r="F127" s="4">
        <f>IF($F$5=0,0,IF(AND($F$5&gt;='Справочные данные'!$D127,$F$5&lt;='Справочные данные'!E127),1,0))</f>
        <v>1</v>
      </c>
      <c r="G127" s="5">
        <f>IF($F$5=0,0,IF(AND($F$5+IF('Справочные данные'!D127&lt;=0.5,0.1,IF('Справочные данные'!D127&lt;=0.9,0.15,IF('Справочные данные'!D127&lt;=1.3,0.2,0.25)))&gt;='Справочные данные'!D127,$F$5+IF('Справочные данные'!E127&lt;=0.5,0.1,IF('Справочные данные'!E127&lt;=0.9,0.15,IF('Справочные данные'!E127&lt;=1.3,0.2,0.25)))&lt;='Справочные данные'!E127),1,0))</f>
        <v>0</v>
      </c>
      <c r="H127" s="4">
        <f>IF($I$5=0,0,IF(AND($I$5-IF('Справочные данные'!F127&lt;=0.5,0.07,IF('Справочные данные'!F127&lt;=0.9,0.1,0.12))&gt;='Справочные данные'!$F127,$I$5-IF('Справочные данные'!G127&lt;=0.5,0.07,IF('Справочные данные'!G127&lt;=0.9,0.1,0.12))&lt;='Справочные данные'!$G127),1,0))</f>
        <v>0</v>
      </c>
      <c r="I127" s="4">
        <f>IF($I$5=0,0,IF(AND($I$5&gt;='Справочные данные'!$F127,$I$5&lt;='Справочные данные'!$G127),1,0))</f>
        <v>0</v>
      </c>
      <c r="J127" s="5">
        <f>IF($I$5=0,0,IF(AND($I$5+IF('Справочные данные'!F127&lt;=0.5,0.1,IF('Справочные данные'!F127&lt;=0.9,0.18,0.25))&gt;='Справочные данные'!F127,$I$5+IF('Справочные данные'!G127&lt;=0.5,0.1,IF('Справочные данные'!G127&lt;=0.9,0.18,0.25))&lt;='Справочные данные'!G127),1,0))</f>
        <v>0</v>
      </c>
      <c r="K127" s="4">
        <f>IF($L$5=0,0,IF(AND($L$5-IF('Справочные данные'!L127&lt;=1,0.07,IF('Справочные данные'!L127&lt;=2,0.1,0.15))&gt;='Справочные данные'!$L127,$L$5-IF('Справочные данные'!M127&lt;=1,0.07,IF('Справочные данные'!M127&lt;=2,0.1,0.15))&lt;='Справочные данные'!$M127),1,0))</f>
        <v>0</v>
      </c>
      <c r="L127" s="4">
        <f>IF($L$5=0,0,IF(AND($L$5&gt;='Справочные данные'!$L127,$L$5&lt;='Справочные данные'!$M127),1,0))</f>
        <v>0</v>
      </c>
      <c r="M127" s="5">
        <f>IF($L$5=0,0,IF(AND($L$5+IF('Справочные данные'!L127&lt;=1,0.1,IF('Справочные данные'!L127&lt;=2,0.15,0.2))&gt;='Справочные данные'!L127,$L$5+IF('Справочные данные'!M127&lt;=1,0.1,IF('Справочные данные'!M127&lt;=2,0.15,0.2))&lt;='Справочные данные'!M127),1,0))</f>
        <v>0</v>
      </c>
      <c r="N127" s="4">
        <f>IF($O$5=0,0,IF(AND($O$5-IF('Справочные данные'!N127&lt;=1,0.1,IF('Справочные данные'!N127&lt;=2,0.15,0.2))&gt;='Справочные данные'!$N127,$O$5-IF('Справочные данные'!O127&lt;=1,0.1,IF('Справочные данные'!O127&lt;=2,0.15,0.2))&lt;='Справочные данные'!$O127),1,0))</f>
        <v>0</v>
      </c>
      <c r="O127" s="4">
        <f>IF($O$5=0,0,IF(AND($O$5&gt;='Справочные данные'!$N127,$O$5&lt;='Справочные данные'!$O127),1,0))</f>
        <v>0</v>
      </c>
      <c r="P127" s="5">
        <f>IF($O$5=0,0,IF(AND($O$5+IF('Справочные данные'!N127&lt;=1,0.15,IF('Справочные данные'!N127&lt;=2,0.2,0.25))&gt;='Справочные данные'!$N127,$O$5+IF('Справочные данные'!O127&lt;=1,0.15,IF('Справочные данные'!O127&lt;=2,0.2,0.25))&lt;='Справочные данные'!$O127),1,0))</f>
        <v>0</v>
      </c>
      <c r="Q127" s="4">
        <f>IF($R$5=0,0,IF(AND($R$5-0.1&gt;='Справочные данные'!$P127,$R$5-0.1&lt;='Справочные данные'!$Q127),1,0))</f>
        <v>0</v>
      </c>
      <c r="R127" s="4">
        <f>IF($R$5=0,0,IF(AND($R$5&gt;='Справочные данные'!$P127,$R$5&lt;='Справочные данные'!$Q127),1,0))</f>
        <v>0</v>
      </c>
      <c r="S127" s="5">
        <f>IF($R$5=0,0,IF(AND($R$5+0.1&gt;='Справочные данные'!$P127,$R$5+0.1&lt;='Справочные данные'!$Q127),1,0))</f>
        <v>0</v>
      </c>
      <c r="T127" s="4">
        <f>IF($U$5=0,0,IF(AND($U$5-IF('Справочные данные'!R127&lt;=0.2,0.03,0.05)&gt;='Справочные данные'!$R127,$U$5-IF('Справочные данные'!S127&lt;=0.2,0.03,0.05)&lt;='Справочные данные'!$S127),1,0))</f>
        <v>0</v>
      </c>
      <c r="U127" s="4">
        <f>IF($U$5=0,0,IF(AND($U$5&gt;='Справочные данные'!$R127,$U$5&lt;='Справочные данные'!$S127),1,0))</f>
        <v>0</v>
      </c>
      <c r="V127" s="5">
        <f>IF($U$5=0,0,IF(AND($U$5+IF('Справочные данные'!R127&lt;=0.2,0.03,0.05)&gt;='Справочные данные'!$R127,$U$5+IF('Справочные данные'!S127&lt;=0.2,0.03,0.55)&lt;='Справочные данные'!$S127),1,0))</f>
        <v>0</v>
      </c>
      <c r="W127" s="4">
        <f>IF($X$5=0,0,IF(AND($X$5-0.01&gt;='Справочные данные'!$T127,$X$5-0.01&lt;='Справочные данные'!$U127),1,0))</f>
        <v>0</v>
      </c>
      <c r="X127" s="4">
        <f>IF($X$5=0,0,IF(AND($X$5&gt;='Справочные данные'!$T127,$X$5&lt;='Справочные данные'!$U127),1,0))</f>
        <v>0</v>
      </c>
      <c r="Y127" s="5">
        <f>IF($X$5=0,0,IF(AND($X$5+0.01&gt;='Справочные данные'!$T127,$X$5+0.01&lt;='Справочные данные'!$U127),1,0))</f>
        <v>0</v>
      </c>
      <c r="Z127" s="4">
        <f>IF($AA$5=0,0,IF(AND($AA$5-0.02&gt;='Справочные данные'!$V127,$AA$5-0.02&lt;='Справочные данные'!$W127),1,0))</f>
        <v>0</v>
      </c>
      <c r="AA127" s="4">
        <f>IF($AA$5=0,0,IF(AND($AA$5&gt;='Справочные данные'!$V127,$AA$5&lt;='Справочные данные'!$W127),1,0))</f>
        <v>0</v>
      </c>
      <c r="AB127" s="5">
        <f>IF($AA$5=0,0,IF(AND($AA$5+0.02&gt;='Справочные данные'!$V127,$AA$5+0.02&lt;='Справочные данные'!$W127),1,0))</f>
        <v>0</v>
      </c>
      <c r="AC127" s="4">
        <f>IF($AD$5=0,0,IF(AND($AD$5-AC$6&gt;='Справочные данные'!$X127,$AD$5-AC$6&lt;='Справочные данные'!$Y127),1,0))</f>
        <v>0</v>
      </c>
      <c r="AD127" s="4">
        <f>IF($AD$5=0,0,IF(AND($AD$5&gt;='Справочные данные'!$X127,$AD$5&lt;='Справочные данные'!$Y127),1,0))</f>
        <v>0</v>
      </c>
      <c r="AE127" s="5">
        <f>IF($AD$5=0,0,IF(AND($AD$5+AE$6&gt;='Справочные данные'!$X127,$AD$5+AE$6&lt;='Справочные данные'!$Y127),1,0))</f>
        <v>0</v>
      </c>
      <c r="AF127" s="4">
        <f>IF($AG$5=0,0,IF(AND($AG$5-AF$6&gt;='Справочные данные'!$AF127,$AG$5-AF$6&lt;='Справочные данные'!$AG127),1,0))</f>
        <v>0</v>
      </c>
      <c r="AG127" s="4">
        <f>IF($AG$5=0,0,IF(AND($AG$5&gt;='Справочные данные'!$AF127,$AG$5&lt;='Справочные данные'!$AG127),1,0))</f>
        <v>0</v>
      </c>
      <c r="AH127" s="5">
        <f>IF($AG$5=0,0,IF(AND($AG$5+AH$6&gt;='Справочные данные'!$AF127,$AG$5+AH$6&lt;='Справочные данные'!$AG127),1,0))</f>
        <v>0</v>
      </c>
      <c r="AI127" s="4">
        <f>IF($AJ$5=0,0,IF(AND($AJ$5-AI$6&gt;='Справочные данные'!$AH127,$AJ$5-AI$6&lt;='Справочные данные'!$AI127),1,0))</f>
        <v>0</v>
      </c>
      <c r="AJ127" s="4">
        <f>IF($AJ$5=0,0,IF(AND($AJ$5&gt;='Справочные данные'!$AH127,$AJ$5&lt;='Справочные данные'!$AI127),1,0))</f>
        <v>0</v>
      </c>
      <c r="AK127" s="5">
        <f>IF($AJ$5=0,0,IF(AND($AJ$5+AK$6&gt;='Справочные данные'!$AH127,$AJ$5+AK$6&lt;='Справочные данные'!$AI127),1,0))</f>
        <v>0</v>
      </c>
      <c r="AL127">
        <f t="shared" si="2"/>
        <v>2</v>
      </c>
      <c r="AM127" t="str">
        <f t="shared" si="3"/>
        <v>-</v>
      </c>
      <c r="AN127" s="23" t="s">
        <v>148</v>
      </c>
    </row>
    <row r="128" spans="1:40" x14ac:dyDescent="0.25">
      <c r="A128" s="23" t="s">
        <v>149</v>
      </c>
      <c r="B128" s="17">
        <f>IF(AND($C$5-0.03&gt;='Справочные данные'!B128,$C$5-0.03&lt;='Справочные данные'!C128),1,0)</f>
        <v>0</v>
      </c>
      <c r="C128" s="3">
        <f>IF(AND($C$5&gt;='Справочные данные'!B128,'Справочные данные'!$B$2&lt;='Справочные данные'!C128),1,0)</f>
        <v>0</v>
      </c>
      <c r="D128" s="3">
        <f>IF(AND($C$5+0.03&gt;='Справочные данные'!B128,$C$5+0.03&lt;='Справочные данные'!C128),1,0)</f>
        <v>0</v>
      </c>
      <c r="E128" s="4">
        <f>IF($F$5=0,0,IF(AND($F$5-IF('Справочные данные'!D128&lt;=0.5,0.05,IF('Справочные данные'!D128&lt;=0.9,0.08,IF('Справочные данные'!D128&lt;=1.3,0.15,0.15)))&gt;='Справочные данные'!D128,$F$5-IF('Справочные данные'!E128&lt;=0.5,0.05,IF('Справочные данные'!E128&lt;=0.9,0.08,IF('Справочные данные'!E128&lt;=1.3,0.15,0.15)))&lt;='Справочные данные'!E128),1,0))</f>
        <v>0</v>
      </c>
      <c r="F128" s="4">
        <f>IF($F$5=0,0,IF(AND($F$5&gt;='Справочные данные'!$D128,$F$5&lt;='Справочные данные'!E128),1,0))</f>
        <v>0</v>
      </c>
      <c r="G128" s="5">
        <f>IF($F$5=0,0,IF(AND($F$5+IF('Справочные данные'!D128&lt;=0.5,0.1,IF('Справочные данные'!D128&lt;=0.9,0.15,IF('Справочные данные'!D128&lt;=1.3,0.2,0.25)))&gt;='Справочные данные'!D128,$F$5+IF('Справочные данные'!E128&lt;=0.5,0.1,IF('Справочные данные'!E128&lt;=0.9,0.15,IF('Справочные данные'!E128&lt;=1.3,0.2,0.25)))&lt;='Справочные данные'!E128),1,0))</f>
        <v>0</v>
      </c>
      <c r="H128" s="4">
        <f>IF($I$5=0,0,IF(AND($I$5-IF('Справочные данные'!F128&lt;=0.5,0.07,IF('Справочные данные'!F128&lt;=0.9,0.1,0.12))&gt;='Справочные данные'!$F128,$I$5-IF('Справочные данные'!G128&lt;=0.5,0.07,IF('Справочные данные'!G128&lt;=0.9,0.1,0.12))&lt;='Справочные данные'!$G128),1,0))</f>
        <v>0</v>
      </c>
      <c r="I128" s="4">
        <f>IF($I$5=0,0,IF(AND($I$5&gt;='Справочные данные'!$F128,$I$5&lt;='Справочные данные'!$G128),1,0))</f>
        <v>0</v>
      </c>
      <c r="J128" s="5">
        <f>IF($I$5=0,0,IF(AND($I$5+IF('Справочные данные'!F128&lt;=0.5,0.1,IF('Справочные данные'!F128&lt;=0.9,0.18,0.25))&gt;='Справочные данные'!F128,$I$5+IF('Справочные данные'!G128&lt;=0.5,0.1,IF('Справочные данные'!G128&lt;=0.9,0.18,0.25))&lt;='Справочные данные'!G128),1,0))</f>
        <v>0</v>
      </c>
      <c r="K128" s="4">
        <f>IF($L$5=0,0,IF(AND($L$5-IF('Справочные данные'!L128&lt;=1,0.07,IF('Справочные данные'!L128&lt;=2,0.1,0.15))&gt;='Справочные данные'!$L128,$L$5-IF('Справочные данные'!M128&lt;=1,0.07,IF('Справочные данные'!M128&lt;=2,0.1,0.15))&lt;='Справочные данные'!$M128),1,0))</f>
        <v>0</v>
      </c>
      <c r="L128" s="4">
        <f>IF($L$5=0,0,IF(AND($L$5&gt;='Справочные данные'!$L128,$L$5&lt;='Справочные данные'!$M128),1,0))</f>
        <v>0</v>
      </c>
      <c r="M128" s="5">
        <f>IF($L$5=0,0,IF(AND($L$5+IF('Справочные данные'!L128&lt;=1,0.1,IF('Справочные данные'!L128&lt;=2,0.15,0.2))&gt;='Справочные данные'!L128,$L$5+IF('Справочные данные'!M128&lt;=1,0.1,IF('Справочные данные'!M128&lt;=2,0.15,0.2))&lt;='Справочные данные'!M128),1,0))</f>
        <v>0</v>
      </c>
      <c r="N128" s="4">
        <f>IF($O$5=0,0,IF(AND($O$5-IF('Справочные данные'!N128&lt;=1,0.1,IF('Справочные данные'!N128&lt;=2,0.15,0.2))&gt;='Справочные данные'!$N128,$O$5-IF('Справочные данные'!O128&lt;=1,0.1,IF('Справочные данные'!O128&lt;=2,0.15,0.2))&lt;='Справочные данные'!$O128),1,0))</f>
        <v>0</v>
      </c>
      <c r="O128" s="4">
        <f>IF($O$5=0,0,IF(AND($O$5&gt;='Справочные данные'!$N128,$O$5&lt;='Справочные данные'!$O128),1,0))</f>
        <v>0</v>
      </c>
      <c r="P128" s="5">
        <f>IF($O$5=0,0,IF(AND($O$5+IF('Справочные данные'!N128&lt;=1,0.15,IF('Справочные данные'!N128&lt;=2,0.2,0.25))&gt;='Справочные данные'!$N128,$O$5+IF('Справочные данные'!O128&lt;=1,0.15,IF('Справочные данные'!O128&lt;=2,0.2,0.25))&lt;='Справочные данные'!$O128),1,0))</f>
        <v>0</v>
      </c>
      <c r="Q128" s="4">
        <f>IF($R$5=0,0,IF(AND($R$5-0.1&gt;='Справочные данные'!$P128,$R$5-0.1&lt;='Справочные данные'!$Q128),1,0))</f>
        <v>0</v>
      </c>
      <c r="R128" s="4">
        <f>IF($R$5=0,0,IF(AND($R$5&gt;='Справочные данные'!$P128,$R$5&lt;='Справочные данные'!$Q128),1,0))</f>
        <v>0</v>
      </c>
      <c r="S128" s="5">
        <f>IF($R$5=0,0,IF(AND($R$5+0.1&gt;='Справочные данные'!$P128,$R$5+0.1&lt;='Справочные данные'!$Q128),1,0))</f>
        <v>0</v>
      </c>
      <c r="T128" s="4">
        <f>IF($U$5=0,0,IF(AND($U$5-IF('Справочные данные'!R128&lt;=0.2,0.03,0.05)&gt;='Справочные данные'!$R128,$U$5-IF('Справочные данные'!S128&lt;=0.2,0.03,0.05)&lt;='Справочные данные'!$S128),1,0))</f>
        <v>0</v>
      </c>
      <c r="U128" s="4">
        <f>IF($U$5=0,0,IF(AND($U$5&gt;='Справочные данные'!$R128,$U$5&lt;='Справочные данные'!$S128),1,0))</f>
        <v>0</v>
      </c>
      <c r="V128" s="5">
        <f>IF($U$5=0,0,IF(AND($U$5+IF('Справочные данные'!R128&lt;=0.2,0.03,0.05)&gt;='Справочные данные'!$R128,$U$5+IF('Справочные данные'!S128&lt;=0.2,0.03,0.55)&lt;='Справочные данные'!$S128),1,0))</f>
        <v>0</v>
      </c>
      <c r="W128" s="4">
        <f>IF($X$5=0,0,IF(AND($X$5-0.01&gt;='Справочные данные'!$T128,$X$5-0.01&lt;='Справочные данные'!$U128),1,0))</f>
        <v>0</v>
      </c>
      <c r="X128" s="4">
        <f>IF($X$5=0,0,IF(AND($X$5&gt;='Справочные данные'!$T128,$X$5&lt;='Справочные данные'!$U128),1,0))</f>
        <v>0</v>
      </c>
      <c r="Y128" s="5">
        <f>IF($X$5=0,0,IF(AND($X$5+0.01&gt;='Справочные данные'!$T128,$X$5+0.01&lt;='Справочные данные'!$U128),1,0))</f>
        <v>0</v>
      </c>
      <c r="Z128" s="4">
        <f>IF($AA$5=0,0,IF(AND($AA$5-0.02&gt;='Справочные данные'!$V128,$AA$5-0.02&lt;='Справочные данные'!$W128),1,0))</f>
        <v>0</v>
      </c>
      <c r="AA128" s="4">
        <f>IF($AA$5=0,0,IF(AND($AA$5&gt;='Справочные данные'!$V128,$AA$5&lt;='Справочные данные'!$W128),1,0))</f>
        <v>0</v>
      </c>
      <c r="AB128" s="5">
        <f>IF($AA$5=0,0,IF(AND($AA$5+0.02&gt;='Справочные данные'!$V128,$AA$5+0.02&lt;='Справочные данные'!$W128),1,0))</f>
        <v>0</v>
      </c>
      <c r="AC128" s="4">
        <f>IF($AD$5=0,0,IF(AND($AD$5-AC$6&gt;='Справочные данные'!$X128,$AD$5-AC$6&lt;='Справочные данные'!$Y128),1,0))</f>
        <v>0</v>
      </c>
      <c r="AD128" s="4">
        <f>IF($AD$5=0,0,IF(AND($AD$5&gt;='Справочные данные'!$X128,$AD$5&lt;='Справочные данные'!$Y128),1,0))</f>
        <v>0</v>
      </c>
      <c r="AE128" s="5">
        <f>IF($AD$5=0,0,IF(AND($AD$5+AE$6&gt;='Справочные данные'!$X128,$AD$5+AE$6&lt;='Справочные данные'!$Y128),1,0))</f>
        <v>0</v>
      </c>
      <c r="AF128" s="4">
        <f>IF($AG$5=0,0,IF(AND($AG$5-AF$6&gt;='Справочные данные'!$AF128,$AG$5-AF$6&lt;='Справочные данные'!$AG128),1,0))</f>
        <v>0</v>
      </c>
      <c r="AG128" s="4">
        <f>IF($AG$5=0,0,IF(AND($AG$5&gt;='Справочные данные'!$AF128,$AG$5&lt;='Справочные данные'!$AG128),1,0))</f>
        <v>0</v>
      </c>
      <c r="AH128" s="5">
        <f>IF($AG$5=0,0,IF(AND($AG$5+AH$6&gt;='Справочные данные'!$AF128,$AG$5+AH$6&lt;='Справочные данные'!$AG128),1,0))</f>
        <v>0</v>
      </c>
      <c r="AI128" s="4">
        <f>IF($AJ$5=0,0,IF(AND($AJ$5-AI$6&gt;='Справочные данные'!$AH128,$AJ$5-AI$6&lt;='Справочные данные'!$AI128),1,0))</f>
        <v>0</v>
      </c>
      <c r="AJ128" s="4">
        <f>IF($AJ$5=0,0,IF(AND($AJ$5&gt;='Справочные данные'!$AH128,$AJ$5&lt;='Справочные данные'!$AI128),1,0))</f>
        <v>0</v>
      </c>
      <c r="AK128" s="5">
        <f>IF($AJ$5=0,0,IF(AND($AJ$5+AK$6&gt;='Справочные данные'!$AH128,$AJ$5+AK$6&lt;='Справочные данные'!$AI128),1,0))</f>
        <v>0</v>
      </c>
      <c r="AL128">
        <f t="shared" si="2"/>
        <v>0</v>
      </c>
      <c r="AM128" t="str">
        <f t="shared" si="3"/>
        <v>-</v>
      </c>
      <c r="AN128" s="23" t="s">
        <v>149</v>
      </c>
    </row>
    <row r="129" spans="1:40" x14ac:dyDescent="0.25">
      <c r="A129" s="23" t="s">
        <v>150</v>
      </c>
      <c r="B129" s="17">
        <f>IF(AND($C$5-0.04&gt;='Справочные данные'!B129,$C$5-0.04&lt;='Справочные данные'!C129),1,0)</f>
        <v>0</v>
      </c>
      <c r="C129" s="3">
        <f>IF(AND($C$5&gt;='Справочные данные'!B129,'Справочные данные'!$B$2&lt;='Справочные данные'!C129),1,0)</f>
        <v>0</v>
      </c>
      <c r="D129" s="3">
        <f>IF(AND($C$5+0.03&gt;='Справочные данные'!B129,$C$5+0.03&lt;='Справочные данные'!C129),1,0)</f>
        <v>0</v>
      </c>
      <c r="E129" s="4">
        <f>IF($F$5=0,0,IF(AND($F$5-IF('Справочные данные'!D129&lt;=0.5,0.05,IF('Справочные данные'!D129&lt;=0.9,0.08,IF('Справочные данные'!D129&lt;=1.3,0.15,0.15)))&gt;='Справочные данные'!D129,$F$5-IF('Справочные данные'!E129&lt;=0.5,0.05,IF('Справочные данные'!E129&lt;=0.9,0.08,IF('Справочные данные'!E129&lt;=1.3,0.15,0.15)))&lt;='Справочные данные'!E129),1,0))</f>
        <v>0</v>
      </c>
      <c r="F129" s="4">
        <f>IF($F$5=0,0,IF(AND($F$5&gt;='Справочные данные'!$D129,$F$5&lt;='Справочные данные'!E129),1,0))</f>
        <v>0</v>
      </c>
      <c r="G129" s="5">
        <f>IF($F$5=0,0,IF(AND($F$5+IF('Справочные данные'!D129&lt;=0.5,0.1,IF('Справочные данные'!D129&lt;=0.9,0.15,IF('Справочные данные'!D129&lt;=1.3,0.2,0.25)))&gt;='Справочные данные'!D129,$F$5+IF('Справочные данные'!E129&lt;=0.5,0.1,IF('Справочные данные'!E129&lt;=0.9,0.15,IF('Справочные данные'!E129&lt;=1.3,0.2,0.25)))&lt;='Справочные данные'!E129),1,0))</f>
        <v>0</v>
      </c>
      <c r="H129" s="4">
        <f>IF($I$5=0,0,IF(AND($I$5-IF('Справочные данные'!F129&lt;=0.5,0.07,IF('Справочные данные'!F129&lt;=0.9,0.1,0.12))&gt;='Справочные данные'!$F129,$I$5-IF('Справочные данные'!G129&lt;=0.5,0.07,IF('Справочные данные'!G129&lt;=0.9,0.1,0.12))&lt;='Справочные данные'!$G129),1,0))</f>
        <v>1</v>
      </c>
      <c r="I129" s="4">
        <f>IF($I$5=0,0,IF(AND($I$5&gt;='Справочные данные'!$F129,$I$5&lt;='Справочные данные'!$G129),1,0))</f>
        <v>1</v>
      </c>
      <c r="J129" s="5">
        <f>IF($I$5=0,0,IF(AND($I$5+IF('Справочные данные'!F129&lt;=0.5,0.1,IF('Справочные данные'!F129&lt;=0.9,0.18,0.25))&gt;='Справочные данные'!F129,$I$5+IF('Справочные данные'!G129&lt;=0.5,0.1,IF('Справочные данные'!G129&lt;=0.9,0.18,0.25))&lt;='Справочные данные'!G129),1,0))</f>
        <v>1</v>
      </c>
      <c r="K129" s="4">
        <f>IF($L$5=0,0,IF(AND($L$5-IF('Справочные данные'!L129&lt;=1,0.07,IF('Справочные данные'!L129&lt;=2,0.1,0.15))&gt;='Справочные данные'!$L129,$L$5-IF('Справочные данные'!M129&lt;=1,0.07,IF('Справочные данные'!M129&lt;=2,0.1,0.15))&lt;='Справочные данные'!$M129),1,0))</f>
        <v>0</v>
      </c>
      <c r="L129" s="4">
        <f>IF($L$5=0,0,IF(AND($L$5&gt;='Справочные данные'!$L129,$L$5&lt;='Справочные данные'!$M129),1,0))</f>
        <v>0</v>
      </c>
      <c r="M129" s="5">
        <f>IF($L$5=0,0,IF(AND($L$5+IF('Справочные данные'!L129&lt;=1,0.1,IF('Справочные данные'!L129&lt;=2,0.15,0.2))&gt;='Справочные данные'!L129,$L$5+IF('Справочные данные'!M129&lt;=1,0.1,IF('Справочные данные'!M129&lt;=2,0.15,0.2))&lt;='Справочные данные'!M129),1,0))</f>
        <v>0</v>
      </c>
      <c r="N129" s="4">
        <f>IF($O$5=0,0,IF(AND($O$5-IF('Справочные данные'!N129&lt;=1,0.1,IF('Справочные данные'!N129&lt;=2,0.15,0.2))&gt;='Справочные данные'!$N129,$O$5-IF('Справочные данные'!O129&lt;=1,0.1,IF('Справочные данные'!O129&lt;=2,0.15,0.2))&lt;='Справочные данные'!$O129),1,0))</f>
        <v>0</v>
      </c>
      <c r="O129" s="4">
        <f>IF($O$5=0,0,IF(AND($O$5&gt;='Справочные данные'!$N129,$O$5&lt;='Справочные данные'!$O129),1,0))</f>
        <v>0</v>
      </c>
      <c r="P129" s="5">
        <f>IF($O$5=0,0,IF(AND($O$5+IF('Справочные данные'!N129&lt;=1,0.15,IF('Справочные данные'!N129&lt;=2,0.2,0.25))&gt;='Справочные данные'!$N129,$O$5+IF('Справочные данные'!O129&lt;=1,0.15,IF('Справочные данные'!O129&lt;=2,0.2,0.25))&lt;='Справочные данные'!$O129),1,0))</f>
        <v>0</v>
      </c>
      <c r="Q129" s="4">
        <f>IF($R$5=0,0,IF(AND($R$5-0.1&gt;='Справочные данные'!$P129,$R$5-0.1&lt;='Справочные данные'!$Q129),1,0))</f>
        <v>0</v>
      </c>
      <c r="R129" s="4">
        <f>IF($R$5=0,0,IF(AND($R$5&gt;='Справочные данные'!$P129,$R$5&lt;='Справочные данные'!$Q129),1,0))</f>
        <v>0</v>
      </c>
      <c r="S129" s="5">
        <f>IF($R$5=0,0,IF(AND($R$5+0.1&gt;='Справочные данные'!$P129,$R$5+0.1&lt;='Справочные данные'!$Q129),1,0))</f>
        <v>0</v>
      </c>
      <c r="T129" s="4">
        <f>IF($U$5=0,0,IF(AND($U$5-IF('Справочные данные'!R129&lt;=0.2,0.03,0.05)&gt;='Справочные данные'!$R129,$U$5-IF('Справочные данные'!S129&lt;=0.2,0.03,0.05)&lt;='Справочные данные'!$S129),1,0))</f>
        <v>0</v>
      </c>
      <c r="U129" s="4">
        <f>IF($U$5=0,0,IF(AND($U$5&gt;='Справочные данные'!$R129,$U$5&lt;='Справочные данные'!$S129),1,0))</f>
        <v>0</v>
      </c>
      <c r="V129" s="5">
        <f>IF($U$5=0,0,IF(AND($U$5+IF('Справочные данные'!R129&lt;=0.2,0.03,0.05)&gt;='Справочные данные'!$R129,$U$5+IF('Справочные данные'!S129&lt;=0.2,0.03,0.55)&lt;='Справочные данные'!$S129),1,0))</f>
        <v>0</v>
      </c>
      <c r="W129" s="4">
        <f>IF($X$5=0,0,IF(AND($X$5-0.01&gt;='Справочные данные'!$T129,$X$5-0.01&lt;='Справочные данные'!$U129),1,0))</f>
        <v>0</v>
      </c>
      <c r="X129" s="4">
        <f>IF($X$5=0,0,IF(AND($X$5&gt;='Справочные данные'!$T129,$X$5&lt;='Справочные данные'!$U129),1,0))</f>
        <v>0</v>
      </c>
      <c r="Y129" s="5">
        <f>IF($X$5=0,0,IF(AND($X$5+0.01&gt;='Справочные данные'!$T129,$X$5+0.01&lt;='Справочные данные'!$U129),1,0))</f>
        <v>0</v>
      </c>
      <c r="Z129" s="4">
        <f>IF($AA$5=0,0,IF(AND($AA$5-0.02&gt;='Справочные данные'!$V129,$AA$5-0.02&lt;='Справочные данные'!$W129),1,0))</f>
        <v>0</v>
      </c>
      <c r="AA129" s="4">
        <f>IF($AA$5=0,0,IF(AND($AA$5&gt;='Справочные данные'!$V129,$AA$5&lt;='Справочные данные'!$W129),1,0))</f>
        <v>0</v>
      </c>
      <c r="AB129" s="5">
        <f>IF($AA$5=0,0,IF(AND($AA$5+0.02&gt;='Справочные данные'!$V129,$AA$5+0.02&lt;='Справочные данные'!$W129),1,0))</f>
        <v>0</v>
      </c>
      <c r="AC129" s="4">
        <f>IF($AD$5=0,0,IF(AND($AD$5-AC$6&gt;='Справочные данные'!$X129,$AD$5-AC$6&lt;='Справочные данные'!$Y129),1,0))</f>
        <v>0</v>
      </c>
      <c r="AD129" s="4">
        <f>IF($AD$5=0,0,IF(AND($AD$5&gt;='Справочные данные'!$X129,$AD$5&lt;='Справочные данные'!$Y129),1,0))</f>
        <v>0</v>
      </c>
      <c r="AE129" s="5">
        <f>IF($AD$5=0,0,IF(AND($AD$5+AE$6&gt;='Справочные данные'!$X129,$AD$5+AE$6&lt;='Справочные данные'!$Y129),1,0))</f>
        <v>0</v>
      </c>
      <c r="AF129" s="4">
        <f>IF($AG$5=0,0,IF(AND($AG$5-AF$6&gt;='Справочные данные'!$AF129,$AG$5-AF$6&lt;='Справочные данные'!$AG129),1,0))</f>
        <v>0</v>
      </c>
      <c r="AG129" s="4">
        <f>IF($AG$5=0,0,IF(AND($AG$5&gt;='Справочные данные'!$AF129,$AG$5&lt;='Справочные данные'!$AG129),1,0))</f>
        <v>0</v>
      </c>
      <c r="AH129" s="5">
        <f>IF($AG$5=0,0,IF(AND($AG$5+AH$6&gt;='Справочные данные'!$AF129,$AG$5+AH$6&lt;='Справочные данные'!$AG129),1,0))</f>
        <v>0</v>
      </c>
      <c r="AI129" s="4">
        <f>IF($AJ$5=0,0,IF(AND($AJ$5-AI$6&gt;='Справочные данные'!$AH129,$AJ$5-AI$6&lt;='Справочные данные'!$AI129),1,0))</f>
        <v>0</v>
      </c>
      <c r="AJ129" s="4">
        <f>IF($AJ$5=0,0,IF(AND($AJ$5&gt;='Справочные данные'!$AH129,$AJ$5&lt;='Справочные данные'!$AI129),1,0))</f>
        <v>0</v>
      </c>
      <c r="AK129" s="5">
        <f>IF($AJ$5=0,0,IF(AND($AJ$5+AK$6&gt;='Справочные данные'!$AH129,$AJ$5+AK$6&lt;='Справочные данные'!$AI129),1,0))</f>
        <v>0</v>
      </c>
      <c r="AL129">
        <f t="shared" si="2"/>
        <v>3</v>
      </c>
      <c r="AM129" t="str">
        <f t="shared" si="3"/>
        <v>-</v>
      </c>
      <c r="AN129" s="23" t="s">
        <v>150</v>
      </c>
    </row>
    <row r="130" spans="1:40" x14ac:dyDescent="0.25">
      <c r="A130" s="23" t="s">
        <v>151</v>
      </c>
      <c r="B130" s="17">
        <f>IF(AND($C$5-0.04&gt;='Справочные данные'!B130,$C$5-0.04&lt;='Справочные данные'!C130),1,0)</f>
        <v>0</v>
      </c>
      <c r="C130" s="3">
        <f>IF(AND($C$5&gt;='Справочные данные'!B130,'Справочные данные'!$B$2&lt;='Справочные данные'!C130),1,0)</f>
        <v>0</v>
      </c>
      <c r="D130" s="3">
        <f>IF(AND($C$5+0.03&gt;='Справочные данные'!B130,$C$5+0.03&lt;='Справочные данные'!C130),1,0)</f>
        <v>0</v>
      </c>
      <c r="E130" s="4">
        <f>IF($F$5=0,0,IF(AND($F$5-IF('Справочные данные'!D130&lt;=0.5,0.05,IF('Справочные данные'!D130&lt;=0.9,0.08,IF('Справочные данные'!D130&lt;=1.3,0.15,0.15)))&gt;='Справочные данные'!D130,$F$5-IF('Справочные данные'!E130&lt;=0.5,0.05,IF('Справочные данные'!E130&lt;=0.9,0.08,IF('Справочные данные'!E130&lt;=1.3,0.15,0.15)))&lt;='Справочные данные'!E130),1,0))</f>
        <v>0</v>
      </c>
      <c r="F130" s="4">
        <f>IF($F$5=0,0,IF(AND($F$5&gt;='Справочные данные'!$D130,$F$5&lt;='Справочные данные'!E130),1,0))</f>
        <v>0</v>
      </c>
      <c r="G130" s="5">
        <f>IF($F$5=0,0,IF(AND($F$5+IF('Справочные данные'!D130&lt;=0.5,0.1,IF('Справочные данные'!D130&lt;=0.9,0.15,IF('Справочные данные'!D130&lt;=1.3,0.2,0.25)))&gt;='Справочные данные'!D130,$F$5+IF('Справочные данные'!E130&lt;=0.5,0.1,IF('Справочные данные'!E130&lt;=0.9,0.15,IF('Справочные данные'!E130&lt;=1.3,0.2,0.25)))&lt;='Справочные данные'!E130),1,0))</f>
        <v>0</v>
      </c>
      <c r="H130" s="4">
        <f>IF($I$5=0,0,IF(AND($I$5-IF('Справочные данные'!F130&lt;=0.5,0.07,IF('Справочные данные'!F130&lt;=0.9,0.1,0.12))&gt;='Справочные данные'!$F130,$I$5-IF('Справочные данные'!G130&lt;=0.5,0.07,IF('Справочные данные'!G130&lt;=0.9,0.1,0.12))&lt;='Справочные данные'!$G130),1,0))</f>
        <v>1</v>
      </c>
      <c r="I130" s="4">
        <f>IF($I$5=0,0,IF(AND($I$5&gt;='Справочные данные'!$F130,$I$5&lt;='Справочные данные'!$G130),1,0))</f>
        <v>1</v>
      </c>
      <c r="J130" s="5">
        <f>IF($I$5=0,0,IF(AND($I$5+IF('Справочные данные'!F130&lt;=0.5,0.1,IF('Справочные данные'!F130&lt;=0.9,0.18,0.25))&gt;='Справочные данные'!F130,$I$5+IF('Справочные данные'!G130&lt;=0.5,0.1,IF('Справочные данные'!G130&lt;=0.9,0.18,0.25))&lt;='Справочные данные'!G130),1,0))</f>
        <v>0</v>
      </c>
      <c r="K130" s="4">
        <f>IF($L$5=0,0,IF(AND($L$5-IF('Справочные данные'!L130&lt;=1,0.07,IF('Справочные данные'!L130&lt;=2,0.1,0.15))&gt;='Справочные данные'!$L130,$L$5-IF('Справочные данные'!M130&lt;=1,0.07,IF('Справочные данные'!M130&lt;=2,0.1,0.15))&lt;='Справочные данные'!$M130),1,0))</f>
        <v>0</v>
      </c>
      <c r="L130" s="4">
        <f>IF($L$5=0,0,IF(AND($L$5&gt;='Справочные данные'!$L130,$L$5&lt;='Справочные данные'!$M130),1,0))</f>
        <v>0</v>
      </c>
      <c r="M130" s="5">
        <f>IF($L$5=0,0,IF(AND($L$5+IF('Справочные данные'!L130&lt;=1,0.1,IF('Справочные данные'!L130&lt;=2,0.15,0.2))&gt;='Справочные данные'!L130,$L$5+IF('Справочные данные'!M130&lt;=1,0.1,IF('Справочные данные'!M130&lt;=2,0.15,0.2))&lt;='Справочные данные'!M130),1,0))</f>
        <v>0</v>
      </c>
      <c r="N130" s="4">
        <f>IF($O$5=0,0,IF(AND($O$5-IF('Справочные данные'!N130&lt;=1,0.1,IF('Справочные данные'!N130&lt;=2,0.15,0.2))&gt;='Справочные данные'!$N130,$O$5-IF('Справочные данные'!O130&lt;=1,0.1,IF('Справочные данные'!O130&lt;=2,0.15,0.2))&lt;='Справочные данные'!$O130),1,0))</f>
        <v>0</v>
      </c>
      <c r="O130" s="4">
        <f>IF($O$5=0,0,IF(AND($O$5&gt;='Справочные данные'!$N130,$O$5&lt;='Справочные данные'!$O130),1,0))</f>
        <v>0</v>
      </c>
      <c r="P130" s="5">
        <f>IF($O$5=0,0,IF(AND($O$5+IF('Справочные данные'!N130&lt;=1,0.15,IF('Справочные данные'!N130&lt;=2,0.2,0.25))&gt;='Справочные данные'!$N130,$O$5+IF('Справочные данные'!O130&lt;=1,0.15,IF('Справочные данные'!O130&lt;=2,0.2,0.25))&lt;='Справочные данные'!$O130),1,0))</f>
        <v>0</v>
      </c>
      <c r="Q130" s="4">
        <f>IF($R$5=0,0,IF(AND($R$5-0.1&gt;='Справочные данные'!$P130,$R$5-0.1&lt;='Справочные данные'!$Q130),1,0))</f>
        <v>0</v>
      </c>
      <c r="R130" s="4">
        <f>IF($R$5=0,0,IF(AND($R$5&gt;='Справочные данные'!$P130,$R$5&lt;='Справочные данные'!$Q130),1,0))</f>
        <v>0</v>
      </c>
      <c r="S130" s="5">
        <f>IF($R$5=0,0,IF(AND($R$5+0.1&gt;='Справочные данные'!$P130,$R$5+0.1&lt;='Справочные данные'!$Q130),1,0))</f>
        <v>0</v>
      </c>
      <c r="T130" s="4">
        <f>IF($U$5=0,0,IF(AND($U$5-IF('Справочные данные'!R130&lt;=0.2,0.03,0.05)&gt;='Справочные данные'!$R130,$U$5-IF('Справочные данные'!S130&lt;=0.2,0.03,0.05)&lt;='Справочные данные'!$S130),1,0))</f>
        <v>0</v>
      </c>
      <c r="U130" s="4">
        <f>IF($U$5=0,0,IF(AND($U$5&gt;='Справочные данные'!$R130,$U$5&lt;='Справочные данные'!$S130),1,0))</f>
        <v>0</v>
      </c>
      <c r="V130" s="5">
        <f>IF($U$5=0,0,IF(AND($U$5+IF('Справочные данные'!R130&lt;=0.2,0.03,0.05)&gt;='Справочные данные'!$R130,$U$5+IF('Справочные данные'!S130&lt;=0.2,0.03,0.55)&lt;='Справочные данные'!$S130),1,0))</f>
        <v>0</v>
      </c>
      <c r="W130" s="4">
        <f>IF($X$5=0,0,IF(AND($X$5-0.01&gt;='Справочные данные'!$T130,$X$5-0.01&lt;='Справочные данные'!$U130),1,0))</f>
        <v>0</v>
      </c>
      <c r="X130" s="4">
        <f>IF($X$5=0,0,IF(AND($X$5&gt;='Справочные данные'!$T130,$X$5&lt;='Справочные данные'!$U130),1,0))</f>
        <v>0</v>
      </c>
      <c r="Y130" s="5">
        <f>IF($X$5=0,0,IF(AND($X$5+0.01&gt;='Справочные данные'!$T130,$X$5+0.01&lt;='Справочные данные'!$U130),1,0))</f>
        <v>0</v>
      </c>
      <c r="Z130" s="4">
        <f>IF($AA$5=0,0,IF(AND($AA$5-0.02&gt;='Справочные данные'!$V130,$AA$5-0.02&lt;='Справочные данные'!$W130),1,0))</f>
        <v>0</v>
      </c>
      <c r="AA130" s="4">
        <f>IF($AA$5=0,0,IF(AND($AA$5&gt;='Справочные данные'!$V130,$AA$5&lt;='Справочные данные'!$W130),1,0))</f>
        <v>0</v>
      </c>
      <c r="AB130" s="5">
        <f>IF($AA$5=0,0,IF(AND($AA$5+0.02&gt;='Справочные данные'!$V130,$AA$5+0.02&lt;='Справочные данные'!$W130),1,0))</f>
        <v>0</v>
      </c>
      <c r="AC130" s="4">
        <f>IF($AD$5=0,0,IF(AND($AD$5-AC$6&gt;='Справочные данные'!$X130,$AD$5-AC$6&lt;='Справочные данные'!$Y130),1,0))</f>
        <v>0</v>
      </c>
      <c r="AD130" s="4">
        <f>IF($AD$5=0,0,IF(AND($AD$5&gt;='Справочные данные'!$X130,$AD$5&lt;='Справочные данные'!$Y130),1,0))</f>
        <v>0</v>
      </c>
      <c r="AE130" s="5">
        <f>IF($AD$5=0,0,IF(AND($AD$5+AE$6&gt;='Справочные данные'!$X130,$AD$5+AE$6&lt;='Справочные данные'!$Y130),1,0))</f>
        <v>0</v>
      </c>
      <c r="AF130" s="4">
        <f>IF($AG$5=0,0,IF(AND($AG$5-AF$6&gt;='Справочные данные'!$AF130,$AG$5-AF$6&lt;='Справочные данные'!$AG130),1,0))</f>
        <v>0</v>
      </c>
      <c r="AG130" s="4">
        <f>IF($AG$5=0,0,IF(AND($AG$5&gt;='Справочные данные'!$AF130,$AG$5&lt;='Справочные данные'!$AG130),1,0))</f>
        <v>0</v>
      </c>
      <c r="AH130" s="5">
        <f>IF($AG$5=0,0,IF(AND($AG$5+AH$6&gt;='Справочные данные'!$AF130,$AG$5+AH$6&lt;='Справочные данные'!$AG130),1,0))</f>
        <v>0</v>
      </c>
      <c r="AI130" s="4">
        <f>IF($AJ$5=0,0,IF(AND($AJ$5-AI$6&gt;='Справочные данные'!$AH130,$AJ$5-AI$6&lt;='Справочные данные'!$AI130),1,0))</f>
        <v>0</v>
      </c>
      <c r="AJ130" s="4">
        <f>IF($AJ$5=0,0,IF(AND($AJ$5&gt;='Справочные данные'!$AH130,$AJ$5&lt;='Справочные данные'!$AI130),1,0))</f>
        <v>0</v>
      </c>
      <c r="AK130" s="5">
        <f>IF($AJ$5=0,0,IF(AND($AJ$5+AK$6&gt;='Справочные данные'!$AH130,$AJ$5+AK$6&lt;='Справочные данные'!$AI130),1,0))</f>
        <v>0</v>
      </c>
      <c r="AL130">
        <f t="shared" si="2"/>
        <v>2</v>
      </c>
      <c r="AM130" t="str">
        <f t="shared" si="3"/>
        <v>-</v>
      </c>
      <c r="AN130" s="23" t="s">
        <v>151</v>
      </c>
    </row>
    <row r="131" spans="1:40" x14ac:dyDescent="0.25">
      <c r="A131" s="23" t="s">
        <v>152</v>
      </c>
      <c r="B131" s="17">
        <f>IF(AND($C$5-0.03&gt;='Справочные данные'!B131,$C$5-0.03&lt;='Справочные данные'!C131),1,0)</f>
        <v>0</v>
      </c>
      <c r="C131" s="3">
        <f>IF(AND($C$5&gt;='Справочные данные'!B131,'Справочные данные'!$B$2&lt;='Справочные данные'!C131),1,0)</f>
        <v>0</v>
      </c>
      <c r="D131" s="3">
        <f>IF(AND($C$5+0.02&gt;='Справочные данные'!B131,$C$5+0.02&lt;='Справочные данные'!C131),1,0)</f>
        <v>1</v>
      </c>
      <c r="E131" s="4">
        <f>IF($F$5=0,0,IF(AND($F$5-IF('Справочные данные'!D131&lt;=0.5,0.05,IF('Справочные данные'!D131&lt;=0.9,0.08,IF('Справочные данные'!D131&lt;=1.3,0.15,0.15)))&gt;='Справочные данные'!D131,$F$5-IF('Справочные данные'!E131&lt;=0.5,0.05,IF('Справочные данные'!E131&lt;=0.9,0.08,IF('Справочные данные'!E131&lt;=1.3,0.15,0.15)))&lt;='Справочные данные'!E131),1,0))</f>
        <v>0</v>
      </c>
      <c r="F131" s="4">
        <f>IF($F$5=0,0,IF(AND($F$5&gt;='Справочные данные'!$D131,$F$5&lt;='Справочные данные'!E131),1,0))</f>
        <v>0</v>
      </c>
      <c r="G131" s="5">
        <f>IF($F$5=0,0,IF(AND($F$5+IF('Справочные данные'!D131&lt;=0.5,0.1,IF('Справочные данные'!D131&lt;=0.9,0.15,IF('Справочные данные'!D131&lt;=1.3,0.2,0.25)))&gt;='Справочные данные'!D131,$F$5+IF('Справочные данные'!E131&lt;=0.5,0.1,IF('Справочные данные'!E131&lt;=0.9,0.15,IF('Справочные данные'!E131&lt;=1.3,0.2,0.25)))&lt;='Справочные данные'!E131),1,0))</f>
        <v>0</v>
      </c>
      <c r="H131" s="4">
        <f>IF($I$5=0,0,IF(AND($I$5-IF('Справочные данные'!F131&lt;=0.5,0.07,IF('Справочные данные'!F131&lt;=0.9,0.1,0.12))&gt;='Справочные данные'!$F131,$I$5-IF('Справочные данные'!G131&lt;=0.5,0.07,IF('Справочные данные'!G131&lt;=0.9,0.1,0.12))&lt;='Справочные данные'!$G131),1,0))</f>
        <v>0</v>
      </c>
      <c r="I131" s="4">
        <f>IF($I$5=0,0,IF(AND($I$5&gt;='Справочные данные'!$F131,$I$5&lt;='Справочные данные'!$G131),1,0))</f>
        <v>1</v>
      </c>
      <c r="J131" s="5">
        <f>IF($I$5=0,0,IF(AND($I$5+IF('Справочные данные'!F131&lt;=0.5,0.1,IF('Справочные данные'!F131&lt;=0.9,0.18,0.25))&gt;='Справочные данные'!F131,$I$5+IF('Справочные данные'!G131&lt;=0.5,0.1,IF('Справочные данные'!G131&lt;=0.9,0.18,0.25))&lt;='Справочные данные'!G131),1,0))</f>
        <v>1</v>
      </c>
      <c r="K131" s="4">
        <f>IF($L$5=0,0,IF(AND($L$5-IF('Справочные данные'!L131&lt;=1,0.07,IF('Справочные данные'!L131&lt;=2,0.1,0.15))&gt;='Справочные данные'!$L131,$L$5-IF('Справочные данные'!M131&lt;=1,0.07,IF('Справочные данные'!M131&lt;=2,0.1,0.15))&lt;='Справочные данные'!$M131),1,0))</f>
        <v>0</v>
      </c>
      <c r="L131" s="4">
        <f>IF($L$5=0,0,IF(AND($L$5&gt;='Справочные данные'!$L131,$L$5&lt;='Справочные данные'!$M131),1,0))</f>
        <v>0</v>
      </c>
      <c r="M131" s="5">
        <f>IF($L$5=0,0,IF(AND($L$5+IF('Справочные данные'!L131&lt;=1,0.1,IF('Справочные данные'!L131&lt;=2,0.15,0.2))&gt;='Справочные данные'!L131,$L$5+IF('Справочные данные'!M131&lt;=1,0.1,IF('Справочные данные'!M131&lt;=2,0.15,0.2))&lt;='Справочные данные'!M131),1,0))</f>
        <v>0</v>
      </c>
      <c r="N131" s="4">
        <f>IF($O$5=0,0,IF(AND($O$5-IF('Справочные данные'!N131&lt;=1,0.1,IF('Справочные данные'!N131&lt;=2,0.15,0.2))&gt;='Справочные данные'!$N131,$O$5-IF('Справочные данные'!O131&lt;=1,0.1,IF('Справочные данные'!O131&lt;=2,0.15,0.2))&lt;='Справочные данные'!$O131),1,0))</f>
        <v>0</v>
      </c>
      <c r="O131" s="4">
        <f>IF($O$5=0,0,IF(AND($O$5&gt;='Справочные данные'!$N131,$O$5&lt;='Справочные данные'!$O131),1,0))</f>
        <v>0</v>
      </c>
      <c r="P131" s="5">
        <f>IF($O$5=0,0,IF(AND($O$5+IF('Справочные данные'!N131&lt;=1,0.15,IF('Справочные данные'!N131&lt;=2,0.2,0.25))&gt;='Справочные данные'!$N131,$O$5+IF('Справочные данные'!O131&lt;=1,0.15,IF('Справочные данные'!O131&lt;=2,0.2,0.25))&lt;='Справочные данные'!$O131),1,0))</f>
        <v>0</v>
      </c>
      <c r="Q131" s="4">
        <f>IF($R$5=0,0,IF(AND($R$5-0.1&gt;='Справочные данные'!$P131,$R$5-0.1&lt;='Справочные данные'!$Q131),1,0))</f>
        <v>0</v>
      </c>
      <c r="R131" s="4">
        <f>IF($R$5=0,0,IF(AND($R$5&gt;='Справочные данные'!$P131,$R$5&lt;='Справочные данные'!$Q131),1,0))</f>
        <v>0</v>
      </c>
      <c r="S131" s="5">
        <f>IF($R$5=0,0,IF(AND($R$5+0.1&gt;='Справочные данные'!$P131,$R$5+0.1&lt;='Справочные данные'!$Q131),1,0))</f>
        <v>0</v>
      </c>
      <c r="T131" s="4">
        <f>IF($U$5=0,0,IF(AND($U$5-IF('Справочные данные'!R131&lt;=0.2,0.03,0.05)&gt;='Справочные данные'!$R131,$U$5-IF('Справочные данные'!S131&lt;=0.2,0.03,0.05)&lt;='Справочные данные'!$S131),1,0))</f>
        <v>0</v>
      </c>
      <c r="U131" s="4">
        <f>IF($U$5=0,0,IF(AND($U$5&gt;='Справочные данные'!$R131,$U$5&lt;='Справочные данные'!$S131),1,0))</f>
        <v>0</v>
      </c>
      <c r="V131" s="5">
        <f>IF($U$5=0,0,IF(AND($U$5+IF('Справочные данные'!R131&lt;=0.2,0.03,0.05)&gt;='Справочные данные'!$R131,$U$5+IF('Справочные данные'!S131&lt;=0.2,0.03,0.55)&lt;='Справочные данные'!$S131),1,0))</f>
        <v>0</v>
      </c>
      <c r="W131" s="4">
        <f>IF($X$5=0,0,IF(AND($X$5-0.01&gt;='Справочные данные'!$T131,$X$5-0.01&lt;='Справочные данные'!$U131),1,0))</f>
        <v>0</v>
      </c>
      <c r="X131" s="4">
        <f>IF($X$5=0,0,IF(AND($X$5&gt;='Справочные данные'!$T131,$X$5&lt;='Справочные данные'!$U131),1,0))</f>
        <v>0</v>
      </c>
      <c r="Y131" s="5">
        <f>IF($X$5=0,0,IF(AND($X$5+0.01&gt;='Справочные данные'!$T131,$X$5+0.01&lt;='Справочные данные'!$U131),1,0))</f>
        <v>0</v>
      </c>
      <c r="Z131" s="4">
        <f>IF($AA$5=0,0,IF(AND($AA$5-0.02&gt;='Справочные данные'!$V131,$AA$5-0.02&lt;='Справочные данные'!$W131),1,0))</f>
        <v>0</v>
      </c>
      <c r="AA131" s="4">
        <f>IF($AA$5=0,0,IF(AND($AA$5&gt;='Справочные данные'!$V131,$AA$5&lt;='Справочные данные'!$W131),1,0))</f>
        <v>0</v>
      </c>
      <c r="AB131" s="5">
        <f>IF($AA$5=0,0,IF(AND($AA$5+0.02&gt;='Справочные данные'!$V131,$AA$5+0.02&lt;='Справочные данные'!$W131),1,0))</f>
        <v>0</v>
      </c>
      <c r="AC131" s="4">
        <f>IF($AD$5=0,0,IF(AND($AD$5-AC$6&gt;='Справочные данные'!$X131,$AD$5-AC$6&lt;='Справочные данные'!$Y131),1,0))</f>
        <v>0</v>
      </c>
      <c r="AD131" s="4">
        <f>IF($AD$5=0,0,IF(AND($AD$5&gt;='Справочные данные'!$X131,$AD$5&lt;='Справочные данные'!$Y131),1,0))</f>
        <v>0</v>
      </c>
      <c r="AE131" s="5">
        <f>IF($AD$5=0,0,IF(AND($AD$5+AE$6&gt;='Справочные данные'!$X131,$AD$5+AE$6&lt;='Справочные данные'!$Y131),1,0))</f>
        <v>0</v>
      </c>
      <c r="AF131" s="4">
        <f>IF($AG$5=0,0,IF(AND($AG$5-AF$6&gt;='Справочные данные'!$AF131,$AG$5-AF$6&lt;='Справочные данные'!$AG131),1,0))</f>
        <v>0</v>
      </c>
      <c r="AG131" s="4">
        <f>IF($AG$5=0,0,IF(AND($AG$5&gt;='Справочные данные'!$AF131,$AG$5&lt;='Справочные данные'!$AG131),1,0))</f>
        <v>0</v>
      </c>
      <c r="AH131" s="5">
        <f>IF($AG$5=0,0,IF(AND($AG$5+AH$6&gt;='Справочные данные'!$AF131,$AG$5+AH$6&lt;='Справочные данные'!$AG131),1,0))</f>
        <v>0</v>
      </c>
      <c r="AI131" s="4">
        <f>IF($AJ$5=0,0,IF(AND($AJ$5-AI$6&gt;='Справочные данные'!$AH131,$AJ$5-AI$6&lt;='Справочные данные'!$AI131),1,0))</f>
        <v>0</v>
      </c>
      <c r="AJ131" s="4">
        <f>IF($AJ$5=0,0,IF(AND($AJ$5&gt;='Справочные данные'!$AH131,$AJ$5&lt;='Справочные данные'!$AI131),1,0))</f>
        <v>0</v>
      </c>
      <c r="AK131" s="5">
        <f>IF($AJ$5=0,0,IF(AND($AJ$5+AK$6&gt;='Справочные данные'!$AH131,$AJ$5+AK$6&lt;='Справочные данные'!$AI131),1,0))</f>
        <v>0</v>
      </c>
      <c r="AL131">
        <f t="shared" si="2"/>
        <v>3</v>
      </c>
      <c r="AM131" t="str">
        <f t="shared" si="3"/>
        <v>-</v>
      </c>
      <c r="AN131" s="23" t="s">
        <v>152</v>
      </c>
    </row>
    <row r="132" spans="1:40" x14ac:dyDescent="0.25">
      <c r="A132" s="23" t="s">
        <v>153</v>
      </c>
      <c r="B132" s="17">
        <f>IF(AND($C$5-0.03&gt;='Справочные данные'!B132,$C$5-0.03&lt;='Справочные данные'!C132),1,0)</f>
        <v>0</v>
      </c>
      <c r="C132" s="3">
        <f>IF(AND($C$5&gt;='Справочные данные'!B132,'Справочные данные'!$B$2&lt;='Справочные данные'!C132),1,0)</f>
        <v>0</v>
      </c>
      <c r="D132" s="3">
        <f>IF(AND($C$5+0.02&gt;='Справочные данные'!B132,$C$5+0.02&lt;='Справочные данные'!C132),1,0)</f>
        <v>0</v>
      </c>
      <c r="E132" s="4">
        <f>IF($F$5=0,0,IF(AND($F$5-IF('Справочные данные'!D132&lt;=0.5,0.05,IF('Справочные данные'!D132&lt;=0.9,0.08,IF('Справочные данные'!D132&lt;=1.3,0.15,0.15)))&gt;='Справочные данные'!D132,$F$5-IF('Справочные данные'!E132&lt;=0.5,0.05,IF('Справочные данные'!E132&lt;=0.9,0.08,IF('Справочные данные'!E132&lt;=1.3,0.15,0.15)))&lt;='Справочные данные'!E132),1,0))</f>
        <v>0</v>
      </c>
      <c r="F132" s="4">
        <f>IF($F$5=0,0,IF(AND($F$5&gt;='Справочные данные'!$D132,$F$5&lt;='Справочные данные'!E132),1,0))</f>
        <v>0</v>
      </c>
      <c r="G132" s="5">
        <f>IF($F$5=0,0,IF(AND($F$5+IF('Справочные данные'!D132&lt;=0.5,0.1,IF('Справочные данные'!D132&lt;=0.9,0.15,IF('Справочные данные'!D132&lt;=1.3,0.2,0.25)))&gt;='Справочные данные'!D132,$F$5+IF('Справочные данные'!E132&lt;=0.5,0.1,IF('Справочные данные'!E132&lt;=0.9,0.15,IF('Справочные данные'!E132&lt;=1.3,0.2,0.25)))&lt;='Справочные данные'!E132),1,0))</f>
        <v>0</v>
      </c>
      <c r="H132" s="4">
        <f>IF($I$5=0,0,IF(AND($I$5-IF('Справочные данные'!F132&lt;=0.5,0.07,IF('Справочные данные'!F132&lt;=0.9,0.1,0.12))&gt;='Справочные данные'!$F132,$I$5-IF('Справочные данные'!G132&lt;=0.5,0.07,IF('Справочные данные'!G132&lt;=0.9,0.1,0.12))&lt;='Справочные данные'!$G132),1,0))</f>
        <v>0</v>
      </c>
      <c r="I132" s="4">
        <f>IF($I$5=0,0,IF(AND($I$5&gt;='Справочные данные'!$F132,$I$5&lt;='Справочные данные'!$G132),1,0))</f>
        <v>0</v>
      </c>
      <c r="J132" s="5">
        <f>IF($I$5=0,0,IF(AND($I$5+IF('Справочные данные'!F132&lt;=0.5,0.1,IF('Справочные данные'!F132&lt;=0.9,0.18,0.25))&gt;='Справочные данные'!F132,$I$5+IF('Справочные данные'!G132&lt;=0.5,0.1,IF('Справочные данные'!G132&lt;=0.9,0.18,0.25))&lt;='Справочные данные'!G132),1,0))</f>
        <v>0</v>
      </c>
      <c r="K132" s="4">
        <f>IF($L$5=0,0,IF(AND($L$5-IF('Справочные данные'!L132&lt;=1,0.07,IF('Справочные данные'!L132&lt;=2,0.1,0.15))&gt;='Справочные данные'!$L132,$L$5-IF('Справочные данные'!M132&lt;=1,0.07,IF('Справочные данные'!M132&lt;=2,0.1,0.15))&lt;='Справочные данные'!$M132),1,0))</f>
        <v>0</v>
      </c>
      <c r="L132" s="4">
        <f>IF($L$5=0,0,IF(AND($L$5&gt;='Справочные данные'!$L132,$L$5&lt;='Справочные данные'!$M132),1,0))</f>
        <v>0</v>
      </c>
      <c r="M132" s="5">
        <f>IF($L$5=0,0,IF(AND($L$5+IF('Справочные данные'!L132&lt;=1,0.1,IF('Справочные данные'!L132&lt;=2,0.15,0.2))&gt;='Справочные данные'!L132,$L$5+IF('Справочные данные'!M132&lt;=1,0.1,IF('Справочные данные'!M132&lt;=2,0.15,0.2))&lt;='Справочные данные'!M132),1,0))</f>
        <v>0</v>
      </c>
      <c r="N132" s="4">
        <f>IF($O$5=0,0,IF(AND($O$5-IF('Справочные данные'!N132&lt;=1,0.1,IF('Справочные данные'!N132&lt;=2,0.15,0.2))&gt;='Справочные данные'!$N132,$O$5-IF('Справочные данные'!O132&lt;=1,0.1,IF('Справочные данные'!O132&lt;=2,0.15,0.2))&lt;='Справочные данные'!$O132),1,0))</f>
        <v>0</v>
      </c>
      <c r="O132" s="4">
        <f>IF($O$5=0,0,IF(AND($O$5&gt;='Справочные данные'!$N132,$O$5&lt;='Справочные данные'!$O132),1,0))</f>
        <v>0</v>
      </c>
      <c r="P132" s="5">
        <f>IF($O$5=0,0,IF(AND($O$5+IF('Справочные данные'!N132&lt;=1,0.15,IF('Справочные данные'!N132&lt;=2,0.2,0.25))&gt;='Справочные данные'!$N132,$O$5+IF('Справочные данные'!O132&lt;=1,0.15,IF('Справочные данные'!O132&lt;=2,0.2,0.25))&lt;='Справочные данные'!$O132),1,0))</f>
        <v>0</v>
      </c>
      <c r="Q132" s="4">
        <f>IF($R$5=0,0,IF(AND($R$5-0.1&gt;='Справочные данные'!$P132,$R$5-0.1&lt;='Справочные данные'!$Q132),1,0))</f>
        <v>0</v>
      </c>
      <c r="R132" s="4">
        <f>IF($R$5=0,0,IF(AND($R$5&gt;='Справочные данные'!$P132,$R$5&lt;='Справочные данные'!$Q132),1,0))</f>
        <v>0</v>
      </c>
      <c r="S132" s="5">
        <f>IF($R$5=0,0,IF(AND($R$5+0.1&gt;='Справочные данные'!$P132,$R$5+0.1&lt;='Справочные данные'!$Q132),1,0))</f>
        <v>0</v>
      </c>
      <c r="T132" s="4">
        <f>IF($U$5=0,0,IF(AND($U$5-IF('Справочные данные'!R132&lt;=0.2,0.03,0.05)&gt;='Справочные данные'!$R132,$U$5-IF('Справочные данные'!S132&lt;=0.2,0.03,0.05)&lt;='Справочные данные'!$S132),1,0))</f>
        <v>0</v>
      </c>
      <c r="U132" s="4">
        <f>IF($U$5=0,0,IF(AND($U$5&gt;='Справочные данные'!$R132,$U$5&lt;='Справочные данные'!$S132),1,0))</f>
        <v>0</v>
      </c>
      <c r="V132" s="5">
        <f>IF($U$5=0,0,IF(AND($U$5+IF('Справочные данные'!R132&lt;=0.2,0.03,0.05)&gt;='Справочные данные'!$R132,$U$5+IF('Справочные данные'!S132&lt;=0.2,0.03,0.55)&lt;='Справочные данные'!$S132),1,0))</f>
        <v>0</v>
      </c>
      <c r="W132" s="4">
        <f>IF($X$5=0,0,IF(AND($X$5-0.01&gt;='Справочные данные'!$T132,$X$5-0.01&lt;='Справочные данные'!$U132),1,0))</f>
        <v>0</v>
      </c>
      <c r="X132" s="4">
        <f>IF($X$5=0,0,IF(AND($X$5&gt;='Справочные данные'!$T132,$X$5&lt;='Справочные данные'!$U132),1,0))</f>
        <v>0</v>
      </c>
      <c r="Y132" s="5">
        <f>IF($X$5=0,0,IF(AND($X$5+0.01&gt;='Справочные данные'!$T132,$X$5+0.01&lt;='Справочные данные'!$U132),1,0))</f>
        <v>0</v>
      </c>
      <c r="Z132" s="4">
        <f>IF($AA$5=0,0,IF(AND($AA$5-0.02&gt;='Справочные данные'!$V132,$AA$5-0.02&lt;='Справочные данные'!$W132),1,0))</f>
        <v>0</v>
      </c>
      <c r="AA132" s="4">
        <f>IF($AA$5=0,0,IF(AND($AA$5&gt;='Справочные данные'!$V132,$AA$5&lt;='Справочные данные'!$W132),1,0))</f>
        <v>0</v>
      </c>
      <c r="AB132" s="5">
        <f>IF($AA$5=0,0,IF(AND($AA$5+0.02&gt;='Справочные данные'!$V132,$AA$5+0.02&lt;='Справочные данные'!$W132),1,0))</f>
        <v>0</v>
      </c>
      <c r="AC132" s="4">
        <f>IF($AD$5=0,0,IF(AND($AD$5-AC$6&gt;='Справочные данные'!$X132,$AD$5-AC$6&lt;='Справочные данные'!$Y132),1,0))</f>
        <v>0</v>
      </c>
      <c r="AD132" s="4">
        <f>IF($AD$5=0,0,IF(AND($AD$5&gt;='Справочные данные'!$X132,$AD$5&lt;='Справочные данные'!$Y132),1,0))</f>
        <v>0</v>
      </c>
      <c r="AE132" s="5">
        <f>IF($AD$5=0,0,IF(AND($AD$5+AE$6&gt;='Справочные данные'!$X132,$AD$5+AE$6&lt;='Справочные данные'!$Y132),1,0))</f>
        <v>0</v>
      </c>
      <c r="AF132" s="4">
        <f>IF($AG$5=0,0,IF(AND($AG$5-AF$6&gt;='Справочные данные'!$AF132,$AG$5-AF$6&lt;='Справочные данные'!$AG132),1,0))</f>
        <v>0</v>
      </c>
      <c r="AG132" s="4">
        <f>IF($AG$5=0,0,IF(AND($AG$5&gt;='Справочные данные'!$AF132,$AG$5&lt;='Справочные данные'!$AG132),1,0))</f>
        <v>0</v>
      </c>
      <c r="AH132" s="5">
        <f>IF($AG$5=0,0,IF(AND($AG$5+AH$6&gt;='Справочные данные'!$AF132,$AG$5+AH$6&lt;='Справочные данные'!$AG132),1,0))</f>
        <v>0</v>
      </c>
      <c r="AI132" s="4">
        <f>IF($AJ$5=0,0,IF(AND($AJ$5-AI$6&gt;='Справочные данные'!$AH132,$AJ$5-AI$6&lt;='Справочные данные'!$AI132),1,0))</f>
        <v>0</v>
      </c>
      <c r="AJ132" s="4">
        <f>IF($AJ$5=0,0,IF(AND($AJ$5&gt;='Справочные данные'!$AH132,$AJ$5&lt;='Справочные данные'!$AI132),1,0))</f>
        <v>0</v>
      </c>
      <c r="AK132" s="5">
        <f>IF($AJ$5=0,0,IF(AND($AJ$5+AK$6&gt;='Справочные данные'!$AH132,$AJ$5+AK$6&lt;='Справочные данные'!$AI132),1,0))</f>
        <v>0</v>
      </c>
      <c r="AL132">
        <f t="shared" si="2"/>
        <v>0</v>
      </c>
      <c r="AM132" t="str">
        <f t="shared" si="3"/>
        <v>-</v>
      </c>
      <c r="AN132" s="23" t="s">
        <v>153</v>
      </c>
    </row>
    <row r="133" spans="1:40" x14ac:dyDescent="0.25">
      <c r="A133" s="23" t="s">
        <v>154</v>
      </c>
      <c r="B133" s="17">
        <f>IF(AND($C$5-0.03&gt;='Справочные данные'!B133,$C$5-0.03&lt;='Справочные данные'!C133),1,0)</f>
        <v>0</v>
      </c>
      <c r="C133" s="3">
        <f>IF(AND($C$5&gt;='Справочные данные'!B133,'Справочные данные'!$B$2&lt;='Справочные данные'!C133),1,0)</f>
        <v>1</v>
      </c>
      <c r="D133" s="3">
        <f>IF(AND($C$5+0.02&gt;='Справочные данные'!B133,$C$5+0.02&lt;='Справочные данные'!C133),1,0)</f>
        <v>1</v>
      </c>
      <c r="E133" s="4">
        <f>IF($F$5=0,0,IF(AND($F$5-IF('Справочные данные'!D133&lt;=0.5,0.05,IF('Справочные данные'!D133&lt;=0.9,0.08,IF('Справочные данные'!D133&lt;=1.3,0.15,0.15)))&gt;='Справочные данные'!D133,$F$5-IF('Справочные данные'!E133&lt;=0.5,0.05,IF('Справочные данные'!E133&lt;=0.9,0.08,IF('Справочные данные'!E133&lt;=1.3,0.15,0.15)))&lt;='Справочные данные'!E133),1,0))</f>
        <v>0</v>
      </c>
      <c r="F133" s="4">
        <f>IF($F$5=0,0,IF(AND($F$5&gt;='Справочные данные'!$D133,$F$5&lt;='Справочные данные'!E133),1,0))</f>
        <v>0</v>
      </c>
      <c r="G133" s="5">
        <f>IF($F$5=0,0,IF(AND($F$5+IF('Справочные данные'!D133&lt;=0.5,0.1,IF('Справочные данные'!D133&lt;=0.9,0.15,IF('Справочные данные'!D133&lt;=1.3,0.2,0.25)))&gt;='Справочные данные'!D133,$F$5+IF('Справочные данные'!E133&lt;=0.5,0.1,IF('Справочные данные'!E133&lt;=0.9,0.15,IF('Справочные данные'!E133&lt;=1.3,0.2,0.25)))&lt;='Справочные данные'!E133),1,0))</f>
        <v>0</v>
      </c>
      <c r="H133" s="4">
        <f>IF($I$5=0,0,IF(AND($I$5-IF('Справочные данные'!F133&lt;=0.5,0.07,IF('Справочные данные'!F133&lt;=0.9,0.1,0.12))&gt;='Справочные данные'!$F133,$I$5-IF('Справочные данные'!G133&lt;=0.5,0.07,IF('Справочные данные'!G133&lt;=0.9,0.1,0.12))&lt;='Справочные данные'!$G133),1,0))</f>
        <v>0</v>
      </c>
      <c r="I133" s="4">
        <f>IF($I$5=0,0,IF(AND($I$5&gt;='Справочные данные'!$F133,$I$5&lt;='Справочные данные'!$G133),1,0))</f>
        <v>0</v>
      </c>
      <c r="J133" s="5">
        <f>IF($I$5=0,0,IF(AND($I$5+IF('Справочные данные'!F133&lt;=0.5,0.1,IF('Справочные данные'!F133&lt;=0.9,0.18,0.25))&gt;='Справочные данные'!F133,$I$5+IF('Справочные данные'!G133&lt;=0.5,0.1,IF('Справочные данные'!G133&lt;=0.9,0.18,0.25))&lt;='Справочные данные'!G133),1,0))</f>
        <v>0</v>
      </c>
      <c r="K133" s="4">
        <f>IF($L$5=0,0,IF(AND($L$5-IF('Справочные данные'!L133&lt;=1,0.07,IF('Справочные данные'!L133&lt;=2,0.1,0.15))&gt;='Справочные данные'!$L133,$L$5-IF('Справочные данные'!M133&lt;=1,0.07,IF('Справочные данные'!M133&lt;=2,0.1,0.15))&lt;='Справочные данные'!$M133),1,0))</f>
        <v>0</v>
      </c>
      <c r="L133" s="4">
        <f>IF($L$5=0,0,IF(AND($L$5&gt;='Справочные данные'!$L133,$L$5&lt;='Справочные данные'!$M133),1,0))</f>
        <v>0</v>
      </c>
      <c r="M133" s="5">
        <f>IF($L$5=0,0,IF(AND($L$5+IF('Справочные данные'!L133&lt;=1,0.1,IF('Справочные данные'!L133&lt;=2,0.15,0.2))&gt;='Справочные данные'!L133,$L$5+IF('Справочные данные'!M133&lt;=1,0.1,IF('Справочные данные'!M133&lt;=2,0.15,0.2))&lt;='Справочные данные'!M133),1,0))</f>
        <v>0</v>
      </c>
      <c r="N133" s="4">
        <f>IF($O$5=0,0,IF(AND($O$5-IF('Справочные данные'!N133&lt;=1,0.1,IF('Справочные данные'!N133&lt;=2,0.15,0.2))&gt;='Справочные данные'!$N133,$O$5-IF('Справочные данные'!O133&lt;=1,0.1,IF('Справочные данные'!O133&lt;=2,0.15,0.2))&lt;='Справочные данные'!$O133),1,0))</f>
        <v>0</v>
      </c>
      <c r="O133" s="4">
        <f>IF($O$5=0,0,IF(AND($O$5&gt;='Справочные данные'!$N133,$O$5&lt;='Справочные данные'!$O133),1,0))</f>
        <v>0</v>
      </c>
      <c r="P133" s="5">
        <f>IF($O$5=0,0,IF(AND($O$5+IF('Справочные данные'!N133&lt;=1,0.15,IF('Справочные данные'!N133&lt;=2,0.2,0.25))&gt;='Справочные данные'!$N133,$O$5+IF('Справочные данные'!O133&lt;=1,0.15,IF('Справочные данные'!O133&lt;=2,0.2,0.25))&lt;='Справочные данные'!$O133),1,0))</f>
        <v>0</v>
      </c>
      <c r="Q133" s="4">
        <f>IF($R$5=0,0,IF(AND($R$5-0.1&gt;='Справочные данные'!$P133,$R$5-0.1&lt;='Справочные данные'!$Q133),1,0))</f>
        <v>0</v>
      </c>
      <c r="R133" s="4">
        <f>IF($R$5=0,0,IF(AND($R$5&gt;='Справочные данные'!$P133,$R$5&lt;='Справочные данные'!$Q133),1,0))</f>
        <v>0</v>
      </c>
      <c r="S133" s="5">
        <f>IF($R$5=0,0,IF(AND($R$5+0.1&gt;='Справочные данные'!$P133,$R$5+0.1&lt;='Справочные данные'!$Q133),1,0))</f>
        <v>0</v>
      </c>
      <c r="T133" s="4">
        <f>IF($U$5=0,0,IF(AND($U$5-IF('Справочные данные'!R133&lt;=0.2,0.03,0.05)&gt;='Справочные данные'!$R133,$U$5-IF('Справочные данные'!S133&lt;=0.2,0.03,0.05)&lt;='Справочные данные'!$S133),1,0))</f>
        <v>0</v>
      </c>
      <c r="U133" s="4">
        <f>IF($U$5=0,0,IF(AND($U$5&gt;='Справочные данные'!$R133,$U$5&lt;='Справочные данные'!$S133),1,0))</f>
        <v>0</v>
      </c>
      <c r="V133" s="5">
        <f>IF($U$5=0,0,IF(AND($U$5+IF('Справочные данные'!R133&lt;=0.2,0.03,0.05)&gt;='Справочные данные'!$R133,$U$5+IF('Справочные данные'!S133&lt;=0.2,0.03,0.55)&lt;='Справочные данные'!$S133),1,0))</f>
        <v>0</v>
      </c>
      <c r="W133" s="4">
        <f>IF($X$5=0,0,IF(AND($X$5-0.01&gt;='Справочные данные'!$T133,$X$5-0.01&lt;='Справочные данные'!$U133),1,0))</f>
        <v>0</v>
      </c>
      <c r="X133" s="4">
        <f>IF($X$5=0,0,IF(AND($X$5&gt;='Справочные данные'!$T133,$X$5&lt;='Справочные данные'!$U133),1,0))</f>
        <v>0</v>
      </c>
      <c r="Y133" s="5">
        <f>IF($X$5=0,0,IF(AND($X$5+0.01&gt;='Справочные данные'!$T133,$X$5+0.01&lt;='Справочные данные'!$U133),1,0))</f>
        <v>0</v>
      </c>
      <c r="Z133" s="4">
        <f>IF($AA$5=0,0,IF(AND($AA$5-0.02&gt;='Справочные данные'!$V133,$AA$5-0.02&lt;='Справочные данные'!$W133),1,0))</f>
        <v>0</v>
      </c>
      <c r="AA133" s="4">
        <f>IF($AA$5=0,0,IF(AND($AA$5&gt;='Справочные данные'!$V133,$AA$5&lt;='Справочные данные'!$W133),1,0))</f>
        <v>0</v>
      </c>
      <c r="AB133" s="5">
        <f>IF($AA$5=0,0,IF(AND($AA$5+0.02&gt;='Справочные данные'!$V133,$AA$5+0.02&lt;='Справочные данные'!$W133),1,0))</f>
        <v>0</v>
      </c>
      <c r="AC133" s="4">
        <f>IF($AD$5=0,0,IF(AND($AD$5-AC$6&gt;='Справочные данные'!$X133,$AD$5-AC$6&lt;='Справочные данные'!$Y133),1,0))</f>
        <v>0</v>
      </c>
      <c r="AD133" s="4">
        <f>IF($AD$5=0,0,IF(AND($AD$5&gt;='Справочные данные'!$X133,$AD$5&lt;='Справочные данные'!$Y133),1,0))</f>
        <v>0</v>
      </c>
      <c r="AE133" s="5">
        <f>IF($AD$5=0,0,IF(AND($AD$5+AE$6&gt;='Справочные данные'!$X133,$AD$5+AE$6&lt;='Справочные данные'!$Y133),1,0))</f>
        <v>0</v>
      </c>
      <c r="AF133" s="4">
        <f>IF($AG$5=0,0,IF(AND($AG$5-AF$6&gt;='Справочные данные'!$AF133,$AG$5-AF$6&lt;='Справочные данные'!$AG133),1,0))</f>
        <v>0</v>
      </c>
      <c r="AG133" s="4">
        <f>IF($AG$5=0,0,IF(AND($AG$5&gt;='Справочные данные'!$AF133,$AG$5&lt;='Справочные данные'!$AG133),1,0))</f>
        <v>0</v>
      </c>
      <c r="AH133" s="5">
        <f>IF($AG$5=0,0,IF(AND($AG$5+AH$6&gt;='Справочные данные'!$AF133,$AG$5+AH$6&lt;='Справочные данные'!$AG133),1,0))</f>
        <v>0</v>
      </c>
      <c r="AI133" s="4">
        <f>IF($AJ$5=0,0,IF(AND($AJ$5-AI$6&gt;='Справочные данные'!$AH133,$AJ$5-AI$6&lt;='Справочные данные'!$AI133),1,0))</f>
        <v>0</v>
      </c>
      <c r="AJ133" s="4">
        <f>IF($AJ$5=0,0,IF(AND($AJ$5&gt;='Справочные данные'!$AH133,$AJ$5&lt;='Справочные данные'!$AI133),1,0))</f>
        <v>0</v>
      </c>
      <c r="AK133" s="5">
        <f>IF($AJ$5=0,0,IF(AND($AJ$5+AK$6&gt;='Справочные данные'!$AH133,$AJ$5+AK$6&lt;='Справочные данные'!$AI133),1,0))</f>
        <v>0</v>
      </c>
      <c r="AL133">
        <f t="shared" si="2"/>
        <v>2</v>
      </c>
      <c r="AM133" t="str">
        <f t="shared" si="3"/>
        <v>-</v>
      </c>
      <c r="AN133" s="23" t="s">
        <v>154</v>
      </c>
    </row>
    <row r="134" spans="1:40" x14ac:dyDescent="0.25">
      <c r="A134" s="23" t="s">
        <v>155</v>
      </c>
      <c r="B134" s="17">
        <f>IF(AND($C$5-0.03&gt;='Справочные данные'!B134,$C$5-0.03&lt;='Справочные данные'!C134),1,0)</f>
        <v>0</v>
      </c>
      <c r="C134" s="3">
        <f>IF(AND($C$5&gt;='Справочные данные'!B134,'Справочные данные'!$B$2&lt;='Справочные данные'!C134),1,0)</f>
        <v>0</v>
      </c>
      <c r="D134" s="3">
        <f>IF(AND($C$5+0.02&gt;='Справочные данные'!B134,$C$5+0.02&lt;='Справочные данные'!C134),1,0)</f>
        <v>0</v>
      </c>
      <c r="E134" s="4">
        <f>IF($F$5=0,0,IF(AND($F$5-IF('Справочные данные'!D134&lt;=0.5,0.05,IF('Справочные данные'!D134&lt;=0.9,0.08,IF('Справочные данные'!D134&lt;=1.3,0.15,0.15)))&gt;='Справочные данные'!D134,$F$5-IF('Справочные данные'!E134&lt;=0.5,0.05,IF('Справочные данные'!E134&lt;=0.9,0.08,IF('Справочные данные'!E134&lt;=1.3,0.15,0.15)))&lt;='Справочные данные'!E134),1,0))</f>
        <v>0</v>
      </c>
      <c r="F134" s="4">
        <f>IF($F$5=0,0,IF(AND($F$5&gt;='Справочные данные'!$D134,$F$5&lt;='Справочные данные'!E134),1,0))</f>
        <v>0</v>
      </c>
      <c r="G134" s="5">
        <f>IF($F$5=0,0,IF(AND($F$5+IF('Справочные данные'!D134&lt;=0.5,0.1,IF('Справочные данные'!D134&lt;=0.9,0.15,IF('Справочные данные'!D134&lt;=1.3,0.2,0.25)))&gt;='Справочные данные'!D134,$F$5+IF('Справочные данные'!E134&lt;=0.5,0.1,IF('Справочные данные'!E134&lt;=0.9,0.15,IF('Справочные данные'!E134&lt;=1.3,0.2,0.25)))&lt;='Справочные данные'!E134),1,0))</f>
        <v>0</v>
      </c>
      <c r="H134" s="4">
        <f>IF($I$5=0,0,IF(AND($I$5-IF('Справочные данные'!F134&lt;=0.5,0.07,IF('Справочные данные'!F134&lt;=0.9,0.1,0.12))&gt;='Справочные данные'!$F134,$I$5-IF('Справочные данные'!G134&lt;=0.5,0.07,IF('Справочные данные'!G134&lt;=0.9,0.1,0.12))&lt;='Справочные данные'!$G134),1,0))</f>
        <v>0</v>
      </c>
      <c r="I134" s="4">
        <f>IF($I$5=0,0,IF(AND($I$5&gt;='Справочные данные'!$F134,$I$5&lt;='Справочные данные'!$G134),1,0))</f>
        <v>0</v>
      </c>
      <c r="J134" s="5">
        <f>IF($I$5=0,0,IF(AND($I$5+IF('Справочные данные'!F134&lt;=0.5,0.1,IF('Справочные данные'!F134&lt;=0.9,0.18,0.25))&gt;='Справочные данные'!F134,$I$5+IF('Справочные данные'!G134&lt;=0.5,0.1,IF('Справочные данные'!G134&lt;=0.9,0.18,0.25))&lt;='Справочные данные'!G134),1,0))</f>
        <v>0</v>
      </c>
      <c r="K134" s="4">
        <f>IF($L$5=0,0,IF(AND($L$5-IF('Справочные данные'!L134&lt;=1,0.07,IF('Справочные данные'!L134&lt;=2,0.1,0.15))&gt;='Справочные данные'!$L134,$L$5-IF('Справочные данные'!M134&lt;=1,0.07,IF('Справочные данные'!M134&lt;=2,0.1,0.15))&lt;='Справочные данные'!$M134),1,0))</f>
        <v>0</v>
      </c>
      <c r="L134" s="4">
        <f>IF($L$5=0,0,IF(AND($L$5&gt;='Справочные данные'!$L134,$L$5&lt;='Справочные данные'!$M134),1,0))</f>
        <v>0</v>
      </c>
      <c r="M134" s="5">
        <f>IF($L$5=0,0,IF(AND($L$5+IF('Справочные данные'!L134&lt;=1,0.1,IF('Справочные данные'!L134&lt;=2,0.15,0.2))&gt;='Справочные данные'!L134,$L$5+IF('Справочные данные'!M134&lt;=1,0.1,IF('Справочные данные'!M134&lt;=2,0.15,0.2))&lt;='Справочные данные'!M134),1,0))</f>
        <v>0</v>
      </c>
      <c r="N134" s="4">
        <f>IF($O$5=0,0,IF(AND($O$5-IF('Справочные данные'!N134&lt;=1,0.1,IF('Справочные данные'!N134&lt;=2,0.15,0.2))&gt;='Справочные данные'!$N134,$O$5-IF('Справочные данные'!O134&lt;=1,0.1,IF('Справочные данные'!O134&lt;=2,0.15,0.2))&lt;='Справочные данные'!$O134),1,0))</f>
        <v>0</v>
      </c>
      <c r="O134" s="4">
        <f>IF($O$5=0,0,IF(AND($O$5&gt;='Справочные данные'!$N134,$O$5&lt;='Справочные данные'!$O134),1,0))</f>
        <v>0</v>
      </c>
      <c r="P134" s="5">
        <f>IF($O$5=0,0,IF(AND($O$5+IF('Справочные данные'!N134&lt;=1,0.15,IF('Справочные данные'!N134&lt;=2,0.2,0.25))&gt;='Справочные данные'!$N134,$O$5+IF('Справочные данные'!O134&lt;=1,0.15,IF('Справочные данные'!O134&lt;=2,0.2,0.25))&lt;='Справочные данные'!$O134),1,0))</f>
        <v>0</v>
      </c>
      <c r="Q134" s="4">
        <f>IF($R$5=0,0,IF(AND($R$5-0.1&gt;='Справочные данные'!$P134,$R$5-0.1&lt;='Справочные данные'!$Q134),1,0))</f>
        <v>0</v>
      </c>
      <c r="R134" s="4">
        <f>IF($R$5=0,0,IF(AND($R$5&gt;='Справочные данные'!$P134,$R$5&lt;='Справочные данные'!$Q134),1,0))</f>
        <v>0</v>
      </c>
      <c r="S134" s="5">
        <f>IF($R$5=0,0,IF(AND($R$5+0.1&gt;='Справочные данные'!$P134,$R$5+0.1&lt;='Справочные данные'!$Q134),1,0))</f>
        <v>0</v>
      </c>
      <c r="T134" s="4">
        <f>IF($U$5=0,0,IF(AND($U$5-IF('Справочные данные'!R134&lt;=0.2,0.03,0.05)&gt;='Справочные данные'!$R134,$U$5-IF('Справочные данные'!S134&lt;=0.2,0.03,0.05)&lt;='Справочные данные'!$S134),1,0))</f>
        <v>0</v>
      </c>
      <c r="U134" s="4">
        <f>IF($U$5=0,0,IF(AND($U$5&gt;='Справочные данные'!$R134,$U$5&lt;='Справочные данные'!$S134),1,0))</f>
        <v>0</v>
      </c>
      <c r="V134" s="5">
        <f>IF($U$5=0,0,IF(AND($U$5+IF('Справочные данные'!R134&lt;=0.2,0.03,0.05)&gt;='Справочные данные'!$R134,$U$5+IF('Справочные данные'!S134&lt;=0.2,0.03,0.55)&lt;='Справочные данные'!$S134),1,0))</f>
        <v>0</v>
      </c>
      <c r="W134" s="4">
        <f>IF($X$5=0,0,IF(AND($X$5-0.01&gt;='Справочные данные'!$T134,$X$5-0.01&lt;='Справочные данные'!$U134),1,0))</f>
        <v>0</v>
      </c>
      <c r="X134" s="4">
        <f>IF($X$5=0,0,IF(AND($X$5&gt;='Справочные данные'!$T134,$X$5&lt;='Справочные данные'!$U134),1,0))</f>
        <v>0</v>
      </c>
      <c r="Y134" s="5">
        <f>IF($X$5=0,0,IF(AND($X$5+0.01&gt;='Справочные данные'!$T134,$X$5+0.01&lt;='Справочные данные'!$U134),1,0))</f>
        <v>0</v>
      </c>
      <c r="Z134" s="4">
        <f>IF($AA$5=0,0,IF(AND($AA$5-0.02&gt;='Справочные данные'!$V134,$AA$5-0.02&lt;='Справочные данные'!$W134),1,0))</f>
        <v>0</v>
      </c>
      <c r="AA134" s="4">
        <f>IF($AA$5=0,0,IF(AND($AA$5&gt;='Справочные данные'!$V134,$AA$5&lt;='Справочные данные'!$W134),1,0))</f>
        <v>0</v>
      </c>
      <c r="AB134" s="5">
        <f>IF($AA$5=0,0,IF(AND($AA$5+0.02&gt;='Справочные данные'!$V134,$AA$5+0.02&lt;='Справочные данные'!$W134),1,0))</f>
        <v>0</v>
      </c>
      <c r="AC134" s="4">
        <f>IF($AD$5=0,0,IF(AND($AD$5-AC$6&gt;='Справочные данные'!$X134,$AD$5-AC$6&lt;='Справочные данные'!$Y134),1,0))</f>
        <v>0</v>
      </c>
      <c r="AD134" s="4">
        <f>IF($AD$5=0,0,IF(AND($AD$5&gt;='Справочные данные'!$X134,$AD$5&lt;='Справочные данные'!$Y134),1,0))</f>
        <v>0</v>
      </c>
      <c r="AE134" s="5">
        <f>IF($AD$5=0,0,IF(AND($AD$5+AE$6&gt;='Справочные данные'!$X134,$AD$5+AE$6&lt;='Справочные данные'!$Y134),1,0))</f>
        <v>0</v>
      </c>
      <c r="AF134" s="4">
        <f>IF($AG$5=0,0,IF(AND($AG$5-AF$6&gt;='Справочные данные'!$AF134,$AG$5-AF$6&lt;='Справочные данные'!$AG134),1,0))</f>
        <v>0</v>
      </c>
      <c r="AG134" s="4">
        <f>IF($AG$5=0,0,IF(AND($AG$5&gt;='Справочные данные'!$AF134,$AG$5&lt;='Справочные данные'!$AG134),1,0))</f>
        <v>0</v>
      </c>
      <c r="AH134" s="5">
        <f>IF($AG$5=0,0,IF(AND($AG$5+AH$6&gt;='Справочные данные'!$AF134,$AG$5+AH$6&lt;='Справочные данные'!$AG134),1,0))</f>
        <v>0</v>
      </c>
      <c r="AI134" s="4">
        <f>IF($AJ$5=0,0,IF(AND($AJ$5-AI$6&gt;='Справочные данные'!$AH134,$AJ$5-AI$6&lt;='Справочные данные'!$AI134),1,0))</f>
        <v>0</v>
      </c>
      <c r="AJ134" s="4">
        <f>IF($AJ$5=0,0,IF(AND($AJ$5&gt;='Справочные данные'!$AH134,$AJ$5&lt;='Справочные данные'!$AI134),1,0))</f>
        <v>0</v>
      </c>
      <c r="AK134" s="5">
        <f>IF($AJ$5=0,0,IF(AND($AJ$5+AK$6&gt;='Справочные данные'!$AH134,$AJ$5+AK$6&lt;='Справочные данные'!$AI134),1,0))</f>
        <v>0</v>
      </c>
      <c r="AL134">
        <f t="shared" si="2"/>
        <v>0</v>
      </c>
      <c r="AM134" t="str">
        <f t="shared" si="3"/>
        <v>-</v>
      </c>
      <c r="AN134" s="23" t="s">
        <v>155</v>
      </c>
    </row>
    <row r="135" spans="1:40" x14ac:dyDescent="0.25">
      <c r="A135" s="23" t="s">
        <v>156</v>
      </c>
      <c r="B135" s="17">
        <f>IF(AND($C$5-0.03&gt;='Справочные данные'!B135,$C$5-0.03&lt;='Справочные данные'!C135),1,0)</f>
        <v>0</v>
      </c>
      <c r="C135" s="3">
        <f>IF(AND($C$5&gt;='Справочные данные'!B135,'Справочные данные'!$B$2&lt;='Справочные данные'!C135),1,0)</f>
        <v>0</v>
      </c>
      <c r="D135" s="3">
        <f>IF(AND($C$5+0.02&gt;='Справочные данные'!B135,$C$5+0.02&lt;='Справочные данные'!C135),1,0)</f>
        <v>0</v>
      </c>
      <c r="E135" s="4">
        <f>IF($F$5=0,0,IF(AND($F$5-IF('Справочные данные'!D135&lt;=0.5,0.05,IF('Справочные данные'!D135&lt;=0.9,0.08,IF('Справочные данные'!D135&lt;=1.3,0.15,0.15)))&gt;='Справочные данные'!D135,$F$5-IF('Справочные данные'!E135&lt;=0.5,0.05,IF('Справочные данные'!E135&lt;=0.9,0.08,IF('Справочные данные'!E135&lt;=1.3,0.15,0.15)))&lt;='Справочные данные'!E135),1,0))</f>
        <v>0</v>
      </c>
      <c r="F135" s="4">
        <f>IF($F$5=0,0,IF(AND($F$5&gt;='Справочные данные'!$D135,$F$5&lt;='Справочные данные'!E135),1,0))</f>
        <v>0</v>
      </c>
      <c r="G135" s="5">
        <f>IF($F$5=0,0,IF(AND($F$5+IF('Справочные данные'!D135&lt;=0.5,0.1,IF('Справочные данные'!D135&lt;=0.9,0.15,IF('Справочные данные'!D135&lt;=1.3,0.2,0.25)))&gt;='Справочные данные'!D135,$F$5+IF('Справочные данные'!E135&lt;=0.5,0.1,IF('Справочные данные'!E135&lt;=0.9,0.15,IF('Справочные данные'!E135&lt;=1.3,0.2,0.25)))&lt;='Справочные данные'!E135),1,0))</f>
        <v>0</v>
      </c>
      <c r="H135" s="4">
        <f>IF($I$5=0,0,IF(AND($I$5-IF('Справочные данные'!F135&lt;=0.5,0.07,IF('Справочные данные'!F135&lt;=0.9,0.1,0.12))&gt;='Справочные данные'!$F135,$I$5-IF('Справочные данные'!G135&lt;=0.5,0.07,IF('Справочные данные'!G135&lt;=0.9,0.1,0.12))&lt;='Справочные данные'!$G135),1,0))</f>
        <v>0</v>
      </c>
      <c r="I135" s="4">
        <f>IF($I$5=0,0,IF(AND($I$5&gt;='Справочные данные'!$F135,$I$5&lt;='Справочные данные'!$G135),1,0))</f>
        <v>0</v>
      </c>
      <c r="J135" s="5">
        <f>IF($I$5=0,0,IF(AND($I$5+IF('Справочные данные'!F135&lt;=0.5,0.1,IF('Справочные данные'!F135&lt;=0.9,0.18,0.25))&gt;='Справочные данные'!F135,$I$5+IF('Справочные данные'!G135&lt;=0.5,0.1,IF('Справочные данные'!G135&lt;=0.9,0.18,0.25))&lt;='Справочные данные'!G135),1,0))</f>
        <v>0</v>
      </c>
      <c r="K135" s="4">
        <f>IF($L$5=0,0,IF(AND($L$5-IF('Справочные данные'!L135&lt;=1,0.07,IF('Справочные данные'!L135&lt;=2,0.1,0.15))&gt;='Справочные данные'!$L135,$L$5-IF('Справочные данные'!M135&lt;=1,0.07,IF('Справочные данные'!M135&lt;=2,0.1,0.15))&lt;='Справочные данные'!$M135),1,0))</f>
        <v>0</v>
      </c>
      <c r="L135" s="4">
        <f>IF($L$5=0,0,IF(AND($L$5&gt;='Справочные данные'!$L135,$L$5&lt;='Справочные данные'!$M135),1,0))</f>
        <v>0</v>
      </c>
      <c r="M135" s="5">
        <f>IF($L$5=0,0,IF(AND($L$5+IF('Справочные данные'!L135&lt;=1,0.1,IF('Справочные данные'!L135&lt;=2,0.15,0.2))&gt;='Справочные данные'!L135,$L$5+IF('Справочные данные'!M135&lt;=1,0.1,IF('Справочные данные'!M135&lt;=2,0.15,0.2))&lt;='Справочные данные'!M135),1,0))</f>
        <v>0</v>
      </c>
      <c r="N135" s="4">
        <f>IF($O$5=0,0,IF(AND($O$5-IF('Справочные данные'!N135&lt;=1,0.1,IF('Справочные данные'!N135&lt;=2,0.15,0.2))&gt;='Справочные данные'!$N135,$O$5-IF('Справочные данные'!O135&lt;=1,0.1,IF('Справочные данные'!O135&lt;=2,0.15,0.2))&lt;='Справочные данные'!$O135),1,0))</f>
        <v>0</v>
      </c>
      <c r="O135" s="4">
        <f>IF($O$5=0,0,IF(AND($O$5&gt;='Справочные данные'!$N135,$O$5&lt;='Справочные данные'!$O135),1,0))</f>
        <v>0</v>
      </c>
      <c r="P135" s="5">
        <f>IF($O$5=0,0,IF(AND($O$5+IF('Справочные данные'!N135&lt;=1,0.15,IF('Справочные данные'!N135&lt;=2,0.2,0.25))&gt;='Справочные данные'!$N135,$O$5+IF('Справочные данные'!O135&lt;=1,0.15,IF('Справочные данные'!O135&lt;=2,0.2,0.25))&lt;='Справочные данные'!$O135),1,0))</f>
        <v>0</v>
      </c>
      <c r="Q135" s="4">
        <f>IF($R$5=0,0,IF(AND($R$5-0.1&gt;='Справочные данные'!$P135,$R$5-0.1&lt;='Справочные данные'!$Q135),1,0))</f>
        <v>0</v>
      </c>
      <c r="R135" s="4">
        <f>IF($R$5=0,0,IF(AND($R$5&gt;='Справочные данные'!$P135,$R$5&lt;='Справочные данные'!$Q135),1,0))</f>
        <v>0</v>
      </c>
      <c r="S135" s="5">
        <f>IF($R$5=0,0,IF(AND($R$5+0.1&gt;='Справочные данные'!$P135,$R$5+0.1&lt;='Справочные данные'!$Q135),1,0))</f>
        <v>0</v>
      </c>
      <c r="T135" s="4">
        <f>IF($U$5=0,0,IF(AND($U$5-IF('Справочные данные'!R135&lt;=0.2,0.03,0.05)&gt;='Справочные данные'!$R135,$U$5-IF('Справочные данные'!S135&lt;=0.2,0.03,0.05)&lt;='Справочные данные'!$S135),1,0))</f>
        <v>0</v>
      </c>
      <c r="U135" s="4">
        <f>IF($U$5=0,0,IF(AND($U$5&gt;='Справочные данные'!$R135,$U$5&lt;='Справочные данные'!$S135),1,0))</f>
        <v>0</v>
      </c>
      <c r="V135" s="5">
        <f>IF($U$5=0,0,IF(AND($U$5+IF('Справочные данные'!R135&lt;=0.2,0.03,0.05)&gt;='Справочные данные'!$R135,$U$5+IF('Справочные данные'!S135&lt;=0.2,0.03,0.55)&lt;='Справочные данные'!$S135),1,0))</f>
        <v>0</v>
      </c>
      <c r="W135" s="4">
        <f>IF($X$5=0,0,IF(AND($X$5-0.01&gt;='Справочные данные'!$T135,$X$5-0.01&lt;='Справочные данные'!$U135),1,0))</f>
        <v>0</v>
      </c>
      <c r="X135" s="4">
        <f>IF($X$5=0,0,IF(AND($X$5&gt;='Справочные данные'!$T135,$X$5&lt;='Справочные данные'!$U135),1,0))</f>
        <v>0</v>
      </c>
      <c r="Y135" s="5">
        <f>IF($X$5=0,0,IF(AND($X$5+0.01&gt;='Справочные данные'!$T135,$X$5+0.01&lt;='Справочные данные'!$U135),1,0))</f>
        <v>0</v>
      </c>
      <c r="Z135" s="4">
        <f>IF($AA$5=0,0,IF(AND($AA$5-0.02&gt;='Справочные данные'!$V135,$AA$5-0.02&lt;='Справочные данные'!$W135),1,0))</f>
        <v>0</v>
      </c>
      <c r="AA135" s="4">
        <f>IF($AA$5=0,0,IF(AND($AA$5&gt;='Справочные данные'!$V135,$AA$5&lt;='Справочные данные'!$W135),1,0))</f>
        <v>0</v>
      </c>
      <c r="AB135" s="5">
        <f>IF($AA$5=0,0,IF(AND($AA$5+0.02&gt;='Справочные данные'!$V135,$AA$5+0.02&lt;='Справочные данные'!$W135),1,0))</f>
        <v>0</v>
      </c>
      <c r="AC135" s="4">
        <f>IF($AD$5=0,0,IF(AND($AD$5-AC$6&gt;='Справочные данные'!$X135,$AD$5-AC$6&lt;='Справочные данные'!$Y135),1,0))</f>
        <v>0</v>
      </c>
      <c r="AD135" s="4">
        <f>IF($AD$5=0,0,IF(AND($AD$5&gt;='Справочные данные'!$X135,$AD$5&lt;='Справочные данные'!$Y135),1,0))</f>
        <v>0</v>
      </c>
      <c r="AE135" s="5">
        <f>IF($AD$5=0,0,IF(AND($AD$5+AE$6&gt;='Справочные данные'!$X135,$AD$5+AE$6&lt;='Справочные данные'!$Y135),1,0))</f>
        <v>0</v>
      </c>
      <c r="AF135" s="4">
        <f>IF($AG$5=0,0,IF(AND($AG$5-AF$6&gt;='Справочные данные'!$AF135,$AG$5-AF$6&lt;='Справочные данные'!$AG135),1,0))</f>
        <v>0</v>
      </c>
      <c r="AG135" s="4">
        <f>IF($AG$5=0,0,IF(AND($AG$5&gt;='Справочные данные'!$AF135,$AG$5&lt;='Справочные данные'!$AG135),1,0))</f>
        <v>0</v>
      </c>
      <c r="AH135" s="5">
        <f>IF($AG$5=0,0,IF(AND($AG$5+AH$6&gt;='Справочные данные'!$AF135,$AG$5+AH$6&lt;='Справочные данные'!$AG135),1,0))</f>
        <v>0</v>
      </c>
      <c r="AI135" s="4">
        <f>IF($AJ$5=0,0,IF(AND($AJ$5-AI$6&gt;='Справочные данные'!$AH135,$AJ$5-AI$6&lt;='Справочные данные'!$AI135),1,0))</f>
        <v>0</v>
      </c>
      <c r="AJ135" s="4">
        <f>IF($AJ$5=0,0,IF(AND($AJ$5&gt;='Справочные данные'!$AH135,$AJ$5&lt;='Справочные данные'!$AI135),1,0))</f>
        <v>0</v>
      </c>
      <c r="AK135" s="5">
        <f>IF($AJ$5=0,0,IF(AND($AJ$5+AK$6&gt;='Справочные данные'!$AH135,$AJ$5+AK$6&lt;='Справочные данные'!$AI135),1,0))</f>
        <v>0</v>
      </c>
      <c r="AL135">
        <f t="shared" si="2"/>
        <v>0</v>
      </c>
      <c r="AM135" t="str">
        <f t="shared" si="3"/>
        <v>-</v>
      </c>
      <c r="AN135" s="23" t="s">
        <v>156</v>
      </c>
    </row>
    <row r="136" spans="1:40" x14ac:dyDescent="0.25">
      <c r="A136" s="23" t="s">
        <v>157</v>
      </c>
      <c r="B136" s="17">
        <f>IF(AND($C$5-0.03&gt;='Справочные данные'!B136,$C$5-0.03&lt;='Справочные данные'!C136),1,0)</f>
        <v>0</v>
      </c>
      <c r="C136" s="3">
        <f>IF(AND($C$5&gt;='Справочные данные'!B136,'Справочные данные'!$B$2&lt;='Справочные данные'!C136),1,0)</f>
        <v>0</v>
      </c>
      <c r="D136" s="3">
        <f>IF(AND($C$5+0.02&gt;='Справочные данные'!B136,$C$5+0.02&lt;='Справочные данные'!C136),1,0)</f>
        <v>0</v>
      </c>
      <c r="E136" s="4">
        <f>IF($F$5=0,0,IF(AND($F$5-IF('Справочные данные'!D136&lt;=0.5,0.05,IF('Справочные данные'!D136&lt;=0.9,0.08,IF('Справочные данные'!D136&lt;=1.3,0.15,0.15)))&gt;='Справочные данные'!D136,$F$5-IF('Справочные данные'!E136&lt;=0.5,0.05,IF('Справочные данные'!E136&lt;=0.9,0.08,IF('Справочные данные'!E136&lt;=1.3,0.15,0.15)))&lt;='Справочные данные'!E136),1,0))</f>
        <v>0</v>
      </c>
      <c r="F136" s="4">
        <f>IF($F$5=0,0,IF(AND($F$5&gt;='Справочные данные'!$D136,$F$5&lt;='Справочные данные'!E136),1,0))</f>
        <v>0</v>
      </c>
      <c r="G136" s="5">
        <f>IF($F$5=0,0,IF(AND($F$5+IF('Справочные данные'!D136&lt;=0.5,0.1,IF('Справочные данные'!D136&lt;=0.9,0.15,IF('Справочные данные'!D136&lt;=1.3,0.2,0.25)))&gt;='Справочные данные'!D136,$F$5+IF('Справочные данные'!E136&lt;=0.5,0.1,IF('Справочные данные'!E136&lt;=0.9,0.15,IF('Справочные данные'!E136&lt;=1.3,0.2,0.25)))&lt;='Справочные данные'!E136),1,0))</f>
        <v>0</v>
      </c>
      <c r="H136" s="4">
        <f>IF($I$5=0,0,IF(AND($I$5-IF('Справочные данные'!F136&lt;=0.5,0.07,IF('Справочные данные'!F136&lt;=0.9,0.1,0.12))&gt;='Справочные данные'!$F136,$I$5-IF('Справочные данные'!G136&lt;=0.5,0.07,IF('Справочные данные'!G136&lt;=0.9,0.1,0.12))&lt;='Справочные данные'!$G136),1,0))</f>
        <v>0</v>
      </c>
      <c r="I136" s="4">
        <f>IF($I$5=0,0,IF(AND($I$5&gt;='Справочные данные'!$F136,$I$5&lt;='Справочные данные'!$G136),1,0))</f>
        <v>0</v>
      </c>
      <c r="J136" s="5">
        <f>IF($I$5=0,0,IF(AND($I$5+IF('Справочные данные'!F136&lt;=0.5,0.1,IF('Справочные данные'!F136&lt;=0.9,0.18,0.25))&gt;='Справочные данные'!F136,$I$5+IF('Справочные данные'!G136&lt;=0.5,0.1,IF('Справочные данные'!G136&lt;=0.9,0.18,0.25))&lt;='Справочные данные'!G136),1,0))</f>
        <v>0</v>
      </c>
      <c r="K136" s="4">
        <f>IF($L$5=0,0,IF(AND($L$5-IF('Справочные данные'!L136&lt;=1,0.07,IF('Справочные данные'!L136&lt;=2,0.1,0.15))&gt;='Справочные данные'!$L136,$L$5-IF('Справочные данные'!M136&lt;=1,0.07,IF('Справочные данные'!M136&lt;=2,0.1,0.15))&lt;='Справочные данные'!$M136),1,0))</f>
        <v>0</v>
      </c>
      <c r="L136" s="4">
        <f>IF($L$5=0,0,IF(AND($L$5&gt;='Справочные данные'!$L136,$L$5&lt;='Справочные данные'!$M136),1,0))</f>
        <v>0</v>
      </c>
      <c r="M136" s="5">
        <f>IF($L$5=0,0,IF(AND($L$5+IF('Справочные данные'!L136&lt;=1,0.1,IF('Справочные данные'!L136&lt;=2,0.15,0.2))&gt;='Справочные данные'!L136,$L$5+IF('Справочные данные'!M136&lt;=1,0.1,IF('Справочные данные'!M136&lt;=2,0.15,0.2))&lt;='Справочные данные'!M136),1,0))</f>
        <v>0</v>
      </c>
      <c r="N136" s="4">
        <f>IF($O$5=0,0,IF(AND($O$5-IF('Справочные данные'!N136&lt;=1,0.1,IF('Справочные данные'!N136&lt;=2,0.15,0.2))&gt;='Справочные данные'!$N136,$O$5-IF('Справочные данные'!O136&lt;=1,0.1,IF('Справочные данные'!O136&lt;=2,0.15,0.2))&lt;='Справочные данные'!$O136),1,0))</f>
        <v>0</v>
      </c>
      <c r="O136" s="4">
        <f>IF($O$5=0,0,IF(AND($O$5&gt;='Справочные данные'!$N136,$O$5&lt;='Справочные данные'!$O136),1,0))</f>
        <v>0</v>
      </c>
      <c r="P136" s="5">
        <f>IF($O$5=0,0,IF(AND($O$5+IF('Справочные данные'!N136&lt;=1,0.15,IF('Справочные данные'!N136&lt;=2,0.2,0.25))&gt;='Справочные данные'!$N136,$O$5+IF('Справочные данные'!O136&lt;=1,0.15,IF('Справочные данные'!O136&lt;=2,0.2,0.25))&lt;='Справочные данные'!$O136),1,0))</f>
        <v>0</v>
      </c>
      <c r="Q136" s="4">
        <f>IF($R$5=0,0,IF(AND($R$5-0.1&gt;='Справочные данные'!$P136,$R$5-0.1&lt;='Справочные данные'!$Q136),1,0))</f>
        <v>0</v>
      </c>
      <c r="R136" s="4">
        <f>IF($R$5=0,0,IF(AND($R$5&gt;='Справочные данные'!$P136,$R$5&lt;='Справочные данные'!$Q136),1,0))</f>
        <v>0</v>
      </c>
      <c r="S136" s="5">
        <f>IF($R$5=0,0,IF(AND($R$5+0.1&gt;='Справочные данные'!$P136,$R$5+0.1&lt;='Справочные данные'!$Q136),1,0))</f>
        <v>0</v>
      </c>
      <c r="T136" s="4">
        <f>IF($U$5=0,0,IF(AND($U$5-IF('Справочные данные'!R136&lt;=0.2,0.03,0.05)&gt;='Справочные данные'!$R136,$U$5-IF('Справочные данные'!S136&lt;=0.2,0.03,0.05)&lt;='Справочные данные'!$S136),1,0))</f>
        <v>0</v>
      </c>
      <c r="U136" s="4">
        <f>IF($U$5=0,0,IF(AND($U$5&gt;='Справочные данные'!$R136,$U$5&lt;='Справочные данные'!$S136),1,0))</f>
        <v>0</v>
      </c>
      <c r="V136" s="5">
        <f>IF($U$5=0,0,IF(AND($U$5+IF('Справочные данные'!R136&lt;=0.2,0.03,0.05)&gt;='Справочные данные'!$R136,$U$5+IF('Справочные данные'!S136&lt;=0.2,0.03,0.55)&lt;='Справочные данные'!$S136),1,0))</f>
        <v>0</v>
      </c>
      <c r="W136" s="4">
        <f>IF($X$5=0,0,IF(AND($X$5-0.01&gt;='Справочные данные'!$T136,$X$5-0.01&lt;='Справочные данные'!$U136),1,0))</f>
        <v>0</v>
      </c>
      <c r="X136" s="4">
        <f>IF($X$5=0,0,IF(AND($X$5&gt;='Справочные данные'!$T136,$X$5&lt;='Справочные данные'!$U136),1,0))</f>
        <v>0</v>
      </c>
      <c r="Y136" s="5">
        <f>IF($X$5=0,0,IF(AND($X$5+0.01&gt;='Справочные данные'!$T136,$X$5+0.01&lt;='Справочные данные'!$U136),1,0))</f>
        <v>0</v>
      </c>
      <c r="Z136" s="4">
        <f>IF($AA$5=0,0,IF(AND($AA$5-0.02&gt;='Справочные данные'!$V136,$AA$5-0.02&lt;='Справочные данные'!$W136),1,0))</f>
        <v>0</v>
      </c>
      <c r="AA136" s="4">
        <f>IF($AA$5=0,0,IF(AND($AA$5&gt;='Справочные данные'!$V136,$AA$5&lt;='Справочные данные'!$W136),1,0))</f>
        <v>0</v>
      </c>
      <c r="AB136" s="5">
        <f>IF($AA$5=0,0,IF(AND($AA$5+0.02&gt;='Справочные данные'!$V136,$AA$5+0.02&lt;='Справочные данные'!$W136),1,0))</f>
        <v>0</v>
      </c>
      <c r="AC136" s="4">
        <f>IF($AD$5=0,0,IF(AND($AD$5-AC$6&gt;='Справочные данные'!$X136,$AD$5-AC$6&lt;='Справочные данные'!$Y136),1,0))</f>
        <v>0</v>
      </c>
      <c r="AD136" s="4">
        <f>IF($AD$5=0,0,IF(AND($AD$5&gt;='Справочные данные'!$X136,$AD$5&lt;='Справочные данные'!$Y136),1,0))</f>
        <v>0</v>
      </c>
      <c r="AE136" s="5">
        <f>IF($AD$5=0,0,IF(AND($AD$5+AE$6&gt;='Справочные данные'!$X136,$AD$5+AE$6&lt;='Справочные данные'!$Y136),1,0))</f>
        <v>0</v>
      </c>
      <c r="AF136" s="4">
        <f>IF($AG$5=0,0,IF(AND($AG$5-AF$6&gt;='Справочные данные'!$AF136,$AG$5-AF$6&lt;='Справочные данные'!$AG136),1,0))</f>
        <v>0</v>
      </c>
      <c r="AG136" s="4">
        <f>IF($AG$5=0,0,IF(AND($AG$5&gt;='Справочные данные'!$AF136,$AG$5&lt;='Справочные данные'!$AG136),1,0))</f>
        <v>0</v>
      </c>
      <c r="AH136" s="5">
        <f>IF($AG$5=0,0,IF(AND($AG$5+AH$6&gt;='Справочные данные'!$AF136,$AG$5+AH$6&lt;='Справочные данные'!$AG136),1,0))</f>
        <v>0</v>
      </c>
      <c r="AI136" s="4">
        <f>IF($AJ$5=0,0,IF(AND($AJ$5-AI$6&gt;='Справочные данные'!$AH136,$AJ$5-AI$6&lt;='Справочные данные'!$AI136),1,0))</f>
        <v>0</v>
      </c>
      <c r="AJ136" s="4">
        <f>IF($AJ$5=0,0,IF(AND($AJ$5&gt;='Справочные данные'!$AH136,$AJ$5&lt;='Справочные данные'!$AI136),1,0))</f>
        <v>0</v>
      </c>
      <c r="AK136" s="5">
        <f>IF($AJ$5=0,0,IF(AND($AJ$5+AK$6&gt;='Справочные данные'!$AH136,$AJ$5+AK$6&lt;='Справочные данные'!$AI136),1,0))</f>
        <v>0</v>
      </c>
      <c r="AL136">
        <f t="shared" ref="AL136:AL199" si="4">SUM(B136:AK136)</f>
        <v>0</v>
      </c>
      <c r="AM136" t="str">
        <f t="shared" ref="AM136:AM199" si="5">IF(AL136=LARGE($AL$7:$AL$224,1),"Внимание","-")</f>
        <v>-</v>
      </c>
      <c r="AN136" s="23" t="s">
        <v>157</v>
      </c>
    </row>
    <row r="137" spans="1:40" x14ac:dyDescent="0.25">
      <c r="A137" s="23" t="s">
        <v>158</v>
      </c>
      <c r="B137" s="17">
        <f>IF(AND($C$5-0.03&gt;='Справочные данные'!B137,$C$5-0.03&lt;='Справочные данные'!C137),1,0)</f>
        <v>0</v>
      </c>
      <c r="C137" s="3">
        <f>IF(AND($C$5&gt;='Справочные данные'!B137,'Справочные данные'!$B$2&lt;='Справочные данные'!C137),1,0)</f>
        <v>1</v>
      </c>
      <c r="D137" s="3">
        <f>IF(AND($C$5+0.02&gt;='Справочные данные'!B137,$C$5+0.02&lt;='Справочные данные'!C137),1,0)</f>
        <v>1</v>
      </c>
      <c r="E137" s="4">
        <f>IF($F$5=0,0,IF(AND($F$5-IF('Справочные данные'!D137&lt;=0.5,0.05,IF('Справочные данные'!D137&lt;=0.9,0.08,IF('Справочные данные'!D137&lt;=1.3,0.15,0.15)))&gt;='Справочные данные'!D137,$F$5-IF('Справочные данные'!E137&lt;=0.5,0.05,IF('Справочные данные'!E137&lt;=0.9,0.08,IF('Справочные данные'!E137&lt;=1.3,0.15,0.15)))&lt;='Справочные данные'!E137),1,0))</f>
        <v>0</v>
      </c>
      <c r="F137" s="4">
        <f>IF($F$5=0,0,IF(AND($F$5&gt;='Справочные данные'!$D137,$F$5&lt;='Справочные данные'!E137),1,0))</f>
        <v>0</v>
      </c>
      <c r="G137" s="5">
        <f>IF($F$5=0,0,IF(AND($F$5+IF('Справочные данные'!D137&lt;=0.5,0.1,IF('Справочные данные'!D137&lt;=0.9,0.15,IF('Справочные данные'!D137&lt;=1.3,0.2,0.25)))&gt;='Справочные данные'!D137,$F$5+IF('Справочные данные'!E137&lt;=0.5,0.1,IF('Справочные данные'!E137&lt;=0.9,0.15,IF('Справочные данные'!E137&lt;=1.3,0.2,0.25)))&lt;='Справочные данные'!E137),1,0))</f>
        <v>0</v>
      </c>
      <c r="H137" s="4">
        <f>IF($I$5=0,0,IF(AND($I$5-IF('Справочные данные'!F137&lt;=0.5,0.07,IF('Справочные данные'!F137&lt;=0.9,0.1,0.12))&gt;='Справочные данные'!$F137,$I$5-IF('Справочные данные'!G137&lt;=0.5,0.07,IF('Справочные данные'!G137&lt;=0.9,0.1,0.12))&lt;='Справочные данные'!$G137),1,0))</f>
        <v>0</v>
      </c>
      <c r="I137" s="4">
        <f>IF($I$5=0,0,IF(AND($I$5&gt;='Справочные данные'!$F137,$I$5&lt;='Справочные данные'!$G137),1,0))</f>
        <v>0</v>
      </c>
      <c r="J137" s="5">
        <f>IF($I$5=0,0,IF(AND($I$5+IF('Справочные данные'!F137&lt;=0.5,0.1,IF('Справочные данные'!F137&lt;=0.9,0.18,0.25))&gt;='Справочные данные'!F137,$I$5+IF('Справочные данные'!G137&lt;=0.5,0.1,IF('Справочные данные'!G137&lt;=0.9,0.18,0.25))&lt;='Справочные данные'!G137),1,0))</f>
        <v>0</v>
      </c>
      <c r="K137" s="4">
        <f>IF($L$5=0,0,IF(AND($L$5-IF('Справочные данные'!L137&lt;=1,0.07,IF('Справочные данные'!L137&lt;=2,0.1,0.15))&gt;='Справочные данные'!$L137,$L$5-IF('Справочные данные'!M137&lt;=1,0.07,IF('Справочные данные'!M137&lt;=2,0.1,0.15))&lt;='Справочные данные'!$M137),1,0))</f>
        <v>0</v>
      </c>
      <c r="L137" s="4">
        <f>IF($L$5=0,0,IF(AND($L$5&gt;='Справочные данные'!$L137,$L$5&lt;='Справочные данные'!$M137),1,0))</f>
        <v>0</v>
      </c>
      <c r="M137" s="5">
        <f>IF($L$5=0,0,IF(AND($L$5+IF('Справочные данные'!L137&lt;=1,0.1,IF('Справочные данные'!L137&lt;=2,0.15,0.2))&gt;='Справочные данные'!L137,$L$5+IF('Справочные данные'!M137&lt;=1,0.1,IF('Справочные данные'!M137&lt;=2,0.15,0.2))&lt;='Справочные данные'!M137),1,0))</f>
        <v>0</v>
      </c>
      <c r="N137" s="4">
        <f>IF($O$5=0,0,IF(AND($O$5-IF('Справочные данные'!N137&lt;=1,0.1,IF('Справочные данные'!N137&lt;=2,0.15,0.2))&gt;='Справочные данные'!$N137,$O$5-IF('Справочные данные'!O137&lt;=1,0.1,IF('Справочные данные'!O137&lt;=2,0.15,0.2))&lt;='Справочные данные'!$O137),1,0))</f>
        <v>0</v>
      </c>
      <c r="O137" s="4">
        <f>IF($O$5=0,0,IF(AND($O$5&gt;='Справочные данные'!$N137,$O$5&lt;='Справочные данные'!$O137),1,0))</f>
        <v>0</v>
      </c>
      <c r="P137" s="5">
        <f>IF($O$5=0,0,IF(AND($O$5+IF('Справочные данные'!N137&lt;=1,0.15,IF('Справочные данные'!N137&lt;=2,0.2,0.25))&gt;='Справочные данные'!$N137,$O$5+IF('Справочные данные'!O137&lt;=1,0.15,IF('Справочные данные'!O137&lt;=2,0.2,0.25))&lt;='Справочные данные'!$O137),1,0))</f>
        <v>0</v>
      </c>
      <c r="Q137" s="4">
        <f>IF($R$5=0,0,IF(AND($R$5-0.1&gt;='Справочные данные'!$P137,$R$5-0.1&lt;='Справочные данные'!$Q137),1,0))</f>
        <v>0</v>
      </c>
      <c r="R137" s="4">
        <f>IF($R$5=0,0,IF(AND($R$5&gt;='Справочные данные'!$P137,$R$5&lt;='Справочные данные'!$Q137),1,0))</f>
        <v>0</v>
      </c>
      <c r="S137" s="5">
        <f>IF($R$5=0,0,IF(AND($R$5+0.1&gt;='Справочные данные'!$P137,$R$5+0.1&lt;='Справочные данные'!$Q137),1,0))</f>
        <v>0</v>
      </c>
      <c r="T137" s="4">
        <f>IF($U$5=0,0,IF(AND($U$5-IF('Справочные данные'!R137&lt;=0.2,0.03,0.05)&gt;='Справочные данные'!$R137,$U$5-IF('Справочные данные'!S137&lt;=0.2,0.03,0.05)&lt;='Справочные данные'!$S137),1,0))</f>
        <v>0</v>
      </c>
      <c r="U137" s="4">
        <f>IF($U$5=0,0,IF(AND($U$5&gt;='Справочные данные'!$R137,$U$5&lt;='Справочные данные'!$S137),1,0))</f>
        <v>0</v>
      </c>
      <c r="V137" s="5">
        <f>IF($U$5=0,0,IF(AND($U$5+IF('Справочные данные'!R137&lt;=0.2,0.03,0.05)&gt;='Справочные данные'!$R137,$U$5+IF('Справочные данные'!S137&lt;=0.2,0.03,0.55)&lt;='Справочные данные'!$S137),1,0))</f>
        <v>0</v>
      </c>
      <c r="W137" s="4">
        <f>IF($X$5=0,0,IF(AND($X$5-0.01&gt;='Справочные данные'!$T137,$X$5-0.01&lt;='Справочные данные'!$U137),1,0))</f>
        <v>0</v>
      </c>
      <c r="X137" s="4">
        <f>IF($X$5=0,0,IF(AND($X$5&gt;='Справочные данные'!$T137,$X$5&lt;='Справочные данные'!$U137),1,0))</f>
        <v>0</v>
      </c>
      <c r="Y137" s="5">
        <f>IF($X$5=0,0,IF(AND($X$5+0.01&gt;='Справочные данные'!$T137,$X$5+0.01&lt;='Справочные данные'!$U137),1,0))</f>
        <v>0</v>
      </c>
      <c r="Z137" s="4">
        <f>IF($AA$5=0,0,IF(AND($AA$5-0.02&gt;='Справочные данные'!$V137,$AA$5-0.02&lt;='Справочные данные'!$W137),1,0))</f>
        <v>0</v>
      </c>
      <c r="AA137" s="4">
        <f>IF($AA$5=0,0,IF(AND($AA$5&gt;='Справочные данные'!$V137,$AA$5&lt;='Справочные данные'!$W137),1,0))</f>
        <v>0</v>
      </c>
      <c r="AB137" s="5">
        <f>IF($AA$5=0,0,IF(AND($AA$5+0.02&gt;='Справочные данные'!$V137,$AA$5+0.02&lt;='Справочные данные'!$W137),1,0))</f>
        <v>0</v>
      </c>
      <c r="AC137" s="4">
        <f>IF($AD$5=0,0,IF(AND($AD$5-AC$6&gt;='Справочные данные'!$X137,$AD$5-AC$6&lt;='Справочные данные'!$Y137),1,0))</f>
        <v>0</v>
      </c>
      <c r="AD137" s="4">
        <f>IF($AD$5=0,0,IF(AND($AD$5&gt;='Справочные данные'!$X137,$AD$5&lt;='Справочные данные'!$Y137),1,0))</f>
        <v>0</v>
      </c>
      <c r="AE137" s="5">
        <f>IF($AD$5=0,0,IF(AND($AD$5+AE$6&gt;='Справочные данные'!$X137,$AD$5+AE$6&lt;='Справочные данные'!$Y137),1,0))</f>
        <v>0</v>
      </c>
      <c r="AF137" s="4">
        <f>IF($AG$5=0,0,IF(AND($AG$5-AF$6&gt;='Справочные данные'!$AF137,$AG$5-AF$6&lt;='Справочные данные'!$AG137),1,0))</f>
        <v>0</v>
      </c>
      <c r="AG137" s="4">
        <f>IF($AG$5=0,0,IF(AND($AG$5&gt;='Справочные данные'!$AF137,$AG$5&lt;='Справочные данные'!$AG137),1,0))</f>
        <v>0</v>
      </c>
      <c r="AH137" s="5">
        <f>IF($AG$5=0,0,IF(AND($AG$5+AH$6&gt;='Справочные данные'!$AF137,$AG$5+AH$6&lt;='Справочные данные'!$AG137),1,0))</f>
        <v>0</v>
      </c>
      <c r="AI137" s="4">
        <f>IF($AJ$5=0,0,IF(AND($AJ$5-AI$6&gt;='Справочные данные'!$AH137,$AJ$5-AI$6&lt;='Справочные данные'!$AI137),1,0))</f>
        <v>0</v>
      </c>
      <c r="AJ137" s="4">
        <f>IF($AJ$5=0,0,IF(AND($AJ$5&gt;='Справочные данные'!$AH137,$AJ$5&lt;='Справочные данные'!$AI137),1,0))</f>
        <v>0</v>
      </c>
      <c r="AK137" s="5">
        <f>IF($AJ$5=0,0,IF(AND($AJ$5+AK$6&gt;='Справочные данные'!$AH137,$AJ$5+AK$6&lt;='Справочные данные'!$AI137),1,0))</f>
        <v>0</v>
      </c>
      <c r="AL137">
        <f t="shared" si="4"/>
        <v>2</v>
      </c>
      <c r="AM137" t="str">
        <f t="shared" si="5"/>
        <v>-</v>
      </c>
      <c r="AN137" s="23" t="s">
        <v>158</v>
      </c>
    </row>
    <row r="138" spans="1:40" x14ac:dyDescent="0.25">
      <c r="A138" s="23" t="s">
        <v>159</v>
      </c>
      <c r="B138" s="17">
        <f>IF(AND($C$5-0.04&gt;='Справочные данные'!B138,$C$5-0.04&lt;='Справочные данные'!C138),1,0)</f>
        <v>0</v>
      </c>
      <c r="C138" s="3">
        <f>IF(AND($C$5&gt;='Справочные данные'!B138,'Справочные данные'!$B$2&lt;='Справочные данные'!C138),1,0)</f>
        <v>0</v>
      </c>
      <c r="D138" s="3">
        <f>IF(AND($C$5+0.03&gt;='Справочные данные'!B138,$C$5+0.03&lt;='Справочные данные'!C138),1,0)</f>
        <v>0</v>
      </c>
      <c r="E138" s="4">
        <f>IF($F$5=0,0,IF(AND($F$5-IF('Справочные данные'!D138&lt;=0.5,0.05,IF('Справочные данные'!D138&lt;=0.9,0.08,IF('Справочные данные'!D138&lt;=1.3,0.15,0.15)))&gt;='Справочные данные'!D138,$F$5-IF('Справочные данные'!E138&lt;=0.5,0.05,IF('Справочные данные'!E138&lt;=0.9,0.08,IF('Справочные данные'!E138&lt;=1.3,0.15,0.15)))&lt;='Справочные данные'!E138),1,0))</f>
        <v>0</v>
      </c>
      <c r="F138" s="4">
        <f>IF($F$5=0,0,IF(AND($F$5&gt;='Справочные данные'!$D138,$F$5&lt;='Справочные данные'!E138),1,0))</f>
        <v>0</v>
      </c>
      <c r="G138" s="5">
        <f>IF($F$5=0,0,IF(AND($F$5+IF('Справочные данные'!D138&lt;=0.5,0.1,IF('Справочные данные'!D138&lt;=0.9,0.15,IF('Справочные данные'!D138&lt;=1.3,0.2,0.25)))&gt;='Справочные данные'!D138,$F$5+IF('Справочные данные'!E138&lt;=0.5,0.1,IF('Справочные данные'!E138&lt;=0.9,0.15,IF('Справочные данные'!E138&lt;=1.3,0.2,0.25)))&lt;='Справочные данные'!E138),1,0))</f>
        <v>0</v>
      </c>
      <c r="H138" s="4">
        <f>IF($I$5=0,0,IF(AND($I$5-IF('Справочные данные'!F138&lt;=0.5,0.07,IF('Справочные данные'!F138&lt;=0.9,0.1,0.12))&gt;='Справочные данные'!$F138,$I$5-IF('Справочные данные'!G138&lt;=0.5,0.07,IF('Справочные данные'!G138&lt;=0.9,0.1,0.12))&lt;='Справочные данные'!$G138),1,0))</f>
        <v>0</v>
      </c>
      <c r="I138" s="4">
        <f>IF($I$5=0,0,IF(AND($I$5&gt;='Справочные данные'!$F138,$I$5&lt;='Справочные данные'!$G138),1,0))</f>
        <v>0</v>
      </c>
      <c r="J138" s="5">
        <f>IF($I$5=0,0,IF(AND($I$5+IF('Справочные данные'!F138&lt;=0.5,0.1,IF('Справочные данные'!F138&lt;=0.9,0.18,0.25))&gt;='Справочные данные'!F138,$I$5+IF('Справочные данные'!G138&lt;=0.5,0.1,IF('Справочные данные'!G138&lt;=0.9,0.18,0.25))&lt;='Справочные данные'!G138),1,0))</f>
        <v>0</v>
      </c>
      <c r="K138" s="4">
        <f>IF($L$5=0,0,IF(AND($L$5-IF('Справочные данные'!L138&lt;=1,0.07,IF('Справочные данные'!L138&lt;=2,0.1,0.15))&gt;='Справочные данные'!$L138,$L$5-IF('Справочные данные'!M138&lt;=1,0.07,IF('Справочные данные'!M138&lt;=2,0.1,0.15))&lt;='Справочные данные'!$M138),1,0))</f>
        <v>0</v>
      </c>
      <c r="L138" s="4">
        <f>IF($L$5=0,0,IF(AND($L$5&gt;='Справочные данные'!$L138,$L$5&lt;='Справочные данные'!$M138),1,0))</f>
        <v>0</v>
      </c>
      <c r="M138" s="5">
        <f>IF($L$5=0,0,IF(AND($L$5+IF('Справочные данные'!L138&lt;=1,0.1,IF('Справочные данные'!L138&lt;=2,0.15,0.2))&gt;='Справочные данные'!L138,$L$5+IF('Справочные данные'!M138&lt;=1,0.1,IF('Справочные данные'!M138&lt;=2,0.15,0.2))&lt;='Справочные данные'!M138),1,0))</f>
        <v>0</v>
      </c>
      <c r="N138" s="4">
        <f>IF($O$5=0,0,IF(AND($O$5-IF('Справочные данные'!N138&lt;=1,0.1,IF('Справочные данные'!N138&lt;=2,0.15,0.2))&gt;='Справочные данные'!$N138,$O$5-IF('Справочные данные'!O138&lt;=1,0.1,IF('Справочные данные'!O138&lt;=2,0.15,0.2))&lt;='Справочные данные'!$O138),1,0))</f>
        <v>0</v>
      </c>
      <c r="O138" s="4">
        <f>IF($O$5=0,0,IF(AND($O$5&gt;='Справочные данные'!$N138,$O$5&lt;='Справочные данные'!$O138),1,0))</f>
        <v>0</v>
      </c>
      <c r="P138" s="5">
        <f>IF($O$5=0,0,IF(AND($O$5+IF('Справочные данные'!N138&lt;=1,0.15,IF('Справочные данные'!N138&lt;=2,0.2,0.25))&gt;='Справочные данные'!$N138,$O$5+IF('Справочные данные'!O138&lt;=1,0.15,IF('Справочные данные'!O138&lt;=2,0.2,0.25))&lt;='Справочные данные'!$O138),1,0))</f>
        <v>0</v>
      </c>
      <c r="Q138" s="4">
        <f>IF($R$5=0,0,IF(AND($R$5-0.1&gt;='Справочные данные'!$P138,$R$5-0.1&lt;='Справочные данные'!$Q138),1,0))</f>
        <v>0</v>
      </c>
      <c r="R138" s="4">
        <f>IF($R$5=0,0,IF(AND($R$5&gt;='Справочные данные'!$P138,$R$5&lt;='Справочные данные'!$Q138),1,0))</f>
        <v>0</v>
      </c>
      <c r="S138" s="5">
        <f>IF($R$5=0,0,IF(AND($R$5+0.1&gt;='Справочные данные'!$P138,$R$5+0.1&lt;='Справочные данные'!$Q138),1,0))</f>
        <v>0</v>
      </c>
      <c r="T138" s="4">
        <f>IF($U$5=0,0,IF(AND($U$5-IF('Справочные данные'!R138&lt;=0.2,0.03,0.05)&gt;='Справочные данные'!$R138,$U$5-IF('Справочные данные'!S138&lt;=0.2,0.03,0.05)&lt;='Справочные данные'!$S138),1,0))</f>
        <v>0</v>
      </c>
      <c r="U138" s="4">
        <f>IF($U$5=0,0,IF(AND($U$5&gt;='Справочные данные'!$R138,$U$5&lt;='Справочные данные'!$S138),1,0))</f>
        <v>0</v>
      </c>
      <c r="V138" s="5">
        <f>IF($U$5=0,0,IF(AND($U$5+IF('Справочные данные'!R138&lt;=0.2,0.03,0.05)&gt;='Справочные данные'!$R138,$U$5+IF('Справочные данные'!S138&lt;=0.2,0.03,0.55)&lt;='Справочные данные'!$S138),1,0))</f>
        <v>0</v>
      </c>
      <c r="W138" s="4">
        <f>IF($X$5=0,0,IF(AND($X$5-0.01&gt;='Справочные данные'!$T138,$X$5-0.01&lt;='Справочные данные'!$U138),1,0))</f>
        <v>0</v>
      </c>
      <c r="X138" s="4">
        <f>IF($X$5=0,0,IF(AND($X$5&gt;='Справочные данные'!$T138,$X$5&lt;='Справочные данные'!$U138),1,0))</f>
        <v>0</v>
      </c>
      <c r="Y138" s="5">
        <f>IF($X$5=0,0,IF(AND($X$5+0.01&gt;='Справочные данные'!$T138,$X$5+0.01&lt;='Справочные данные'!$U138),1,0))</f>
        <v>0</v>
      </c>
      <c r="Z138" s="4">
        <f>IF($AA$5=0,0,IF(AND($AA$5-0.02&gt;='Справочные данные'!$V138,$AA$5-0.02&lt;='Справочные данные'!$W138),1,0))</f>
        <v>0</v>
      </c>
      <c r="AA138" s="4">
        <f>IF($AA$5=0,0,IF(AND($AA$5&gt;='Справочные данные'!$V138,$AA$5&lt;='Справочные данные'!$W138),1,0))</f>
        <v>0</v>
      </c>
      <c r="AB138" s="5">
        <f>IF($AA$5=0,0,IF(AND($AA$5+0.02&gt;='Справочные данные'!$V138,$AA$5+0.02&lt;='Справочные данные'!$W138),1,0))</f>
        <v>0</v>
      </c>
      <c r="AC138" s="4">
        <f>IF($AD$5=0,0,IF(AND($AD$5-AC$6&gt;='Справочные данные'!$X138,$AD$5-AC$6&lt;='Справочные данные'!$Y138),1,0))</f>
        <v>0</v>
      </c>
      <c r="AD138" s="4">
        <f>IF($AD$5=0,0,IF(AND($AD$5&gt;='Справочные данные'!$X138,$AD$5&lt;='Справочные данные'!$Y138),1,0))</f>
        <v>0</v>
      </c>
      <c r="AE138" s="5">
        <f>IF($AD$5=0,0,IF(AND($AD$5+AE$6&gt;='Справочные данные'!$X138,$AD$5+AE$6&lt;='Справочные данные'!$Y138),1,0))</f>
        <v>0</v>
      </c>
      <c r="AF138" s="4">
        <f>IF($AG$5=0,0,IF(AND($AG$5-AF$6&gt;='Справочные данные'!$AF138,$AG$5-AF$6&lt;='Справочные данные'!$AG138),1,0))</f>
        <v>0</v>
      </c>
      <c r="AG138" s="4">
        <f>IF($AG$5=0,0,IF(AND($AG$5&gt;='Справочные данные'!$AF138,$AG$5&lt;='Справочные данные'!$AG138),1,0))</f>
        <v>0</v>
      </c>
      <c r="AH138" s="5">
        <f>IF($AG$5=0,0,IF(AND($AG$5+AH$6&gt;='Справочные данные'!$AF138,$AG$5+AH$6&lt;='Справочные данные'!$AG138),1,0))</f>
        <v>0</v>
      </c>
      <c r="AI138" s="4">
        <f>IF($AJ$5=0,0,IF(AND($AJ$5-AI$6&gt;='Справочные данные'!$AH138,$AJ$5-AI$6&lt;='Справочные данные'!$AI138),1,0))</f>
        <v>0</v>
      </c>
      <c r="AJ138" s="4">
        <f>IF($AJ$5=0,0,IF(AND($AJ$5&gt;='Справочные данные'!$AH138,$AJ$5&lt;='Справочные данные'!$AI138),1,0))</f>
        <v>0</v>
      </c>
      <c r="AK138" s="5">
        <f>IF($AJ$5=0,0,IF(AND($AJ$5+AK$6&gt;='Справочные данные'!$AH138,$AJ$5+AK$6&lt;='Справочные данные'!$AI138),1,0))</f>
        <v>0</v>
      </c>
      <c r="AL138">
        <f t="shared" si="4"/>
        <v>0</v>
      </c>
      <c r="AM138" t="str">
        <f t="shared" si="5"/>
        <v>-</v>
      </c>
      <c r="AN138" s="23" t="s">
        <v>159</v>
      </c>
    </row>
    <row r="139" spans="1:40" x14ac:dyDescent="0.25">
      <c r="A139" s="23" t="s">
        <v>160</v>
      </c>
      <c r="B139" s="17">
        <f>IF(AND($C$5-0.03&gt;='Справочные данные'!B139,$C$5-0.03&lt;='Справочные данные'!C139),1,0)</f>
        <v>0</v>
      </c>
      <c r="C139" s="3">
        <f>IF(AND($C$5&gt;='Справочные данные'!B139,'Справочные данные'!$B$2&lt;='Справочные данные'!C139),1,0)</f>
        <v>0</v>
      </c>
      <c r="D139" s="3">
        <f>IF(AND($C$5+0.02&gt;='Справочные данные'!B139,$C$5+0.02&lt;='Справочные данные'!C139),1,0)</f>
        <v>0</v>
      </c>
      <c r="E139" s="4">
        <f>IF($F$5=0,0,IF(AND($F$5-IF('Справочные данные'!D139&lt;=0.5,0.05,IF('Справочные данные'!D139&lt;=0.9,0.08,IF('Справочные данные'!D139&lt;=1.3,0.15,0.15)))&gt;='Справочные данные'!D139,$F$5-IF('Справочные данные'!E139&lt;=0.5,0.05,IF('Справочные данные'!E139&lt;=0.9,0.08,IF('Справочные данные'!E139&lt;=1.3,0.15,0.15)))&lt;='Справочные данные'!E139),1,0))</f>
        <v>0</v>
      </c>
      <c r="F139" s="4">
        <f>IF($F$5=0,0,IF(AND($F$5&gt;='Справочные данные'!$D139,$F$5&lt;='Справочные данные'!E139),1,0))</f>
        <v>0</v>
      </c>
      <c r="G139" s="5">
        <f>IF($F$5=0,0,IF(AND($F$5+IF('Справочные данные'!D139&lt;=0.5,0.1,IF('Справочные данные'!D139&lt;=0.9,0.15,IF('Справочные данные'!D139&lt;=1.3,0.2,0.25)))&gt;='Справочные данные'!D139,$F$5+IF('Справочные данные'!E139&lt;=0.5,0.1,IF('Справочные данные'!E139&lt;=0.9,0.15,IF('Справочные данные'!E139&lt;=1.3,0.2,0.25)))&lt;='Справочные данные'!E139),1,0))</f>
        <v>0</v>
      </c>
      <c r="H139" s="4">
        <f>IF($I$5=0,0,IF(AND($I$5-IF('Справочные данные'!F139&lt;=0.5,0.07,IF('Справочные данные'!F139&lt;=0.9,0.1,0.12))&gt;='Справочные данные'!$F139,$I$5-IF('Справочные данные'!G139&lt;=0.5,0.07,IF('Справочные данные'!G139&lt;=0.9,0.1,0.12))&lt;='Справочные данные'!$G139),1,0))</f>
        <v>0</v>
      </c>
      <c r="I139" s="4">
        <f>IF($I$5=0,0,IF(AND($I$5&gt;='Справочные данные'!$F139,$I$5&lt;='Справочные данные'!$G139),1,0))</f>
        <v>0</v>
      </c>
      <c r="J139" s="5">
        <f>IF($I$5=0,0,IF(AND($I$5+IF('Справочные данные'!F139&lt;=0.5,0.1,IF('Справочные данные'!F139&lt;=0.9,0.18,0.25))&gt;='Справочные данные'!F139,$I$5+IF('Справочные данные'!G139&lt;=0.5,0.1,IF('Справочные данные'!G139&lt;=0.9,0.18,0.25))&lt;='Справочные данные'!G139),1,0))</f>
        <v>1</v>
      </c>
      <c r="K139" s="4">
        <f>IF($L$5=0,0,IF(AND($L$5-IF('Справочные данные'!L139&lt;=1,0.07,IF('Справочные данные'!L139&lt;=2,0.1,0.15))&gt;='Справочные данные'!$L139,$L$5-IF('Справочные данные'!M139&lt;=1,0.07,IF('Справочные данные'!M139&lt;=2,0.1,0.15))&lt;='Справочные данные'!$M139),1,0))</f>
        <v>0</v>
      </c>
      <c r="L139" s="4">
        <f>IF($L$5=0,0,IF(AND($L$5&gt;='Справочные данные'!$L139,$L$5&lt;='Справочные данные'!$M139),1,0))</f>
        <v>0</v>
      </c>
      <c r="M139" s="5">
        <f>IF($L$5=0,0,IF(AND($L$5+IF('Справочные данные'!L139&lt;=1,0.1,IF('Справочные данные'!L139&lt;=2,0.15,0.2))&gt;='Справочные данные'!L139,$L$5+IF('Справочные данные'!M139&lt;=1,0.1,IF('Справочные данные'!M139&lt;=2,0.15,0.2))&lt;='Справочные данные'!M139),1,0))</f>
        <v>0</v>
      </c>
      <c r="N139" s="4">
        <f>IF($O$5=0,0,IF(AND($O$5-IF('Справочные данные'!N139&lt;=1,0.1,IF('Справочные данные'!N139&lt;=2,0.15,0.2))&gt;='Справочные данные'!$N139,$O$5-IF('Справочные данные'!O139&lt;=1,0.1,IF('Справочные данные'!O139&lt;=2,0.15,0.2))&lt;='Справочные данные'!$O139),1,0))</f>
        <v>0</v>
      </c>
      <c r="O139" s="4">
        <f>IF($O$5=0,0,IF(AND($O$5&gt;='Справочные данные'!$N139,$O$5&lt;='Справочные данные'!$O139),1,0))</f>
        <v>0</v>
      </c>
      <c r="P139" s="5">
        <f>IF($O$5=0,0,IF(AND($O$5+IF('Справочные данные'!N139&lt;=1,0.15,IF('Справочные данные'!N139&lt;=2,0.2,0.25))&gt;='Справочные данные'!$N139,$O$5+IF('Справочные данные'!O139&lt;=1,0.15,IF('Справочные данные'!O139&lt;=2,0.2,0.25))&lt;='Справочные данные'!$O139),1,0))</f>
        <v>0</v>
      </c>
      <c r="Q139" s="4">
        <f>IF($R$5=0,0,IF(AND($R$5-0.1&gt;='Справочные данные'!$P139,$R$5-0.1&lt;='Справочные данные'!$Q139),1,0))</f>
        <v>0</v>
      </c>
      <c r="R139" s="4">
        <f>IF($R$5=0,0,IF(AND($R$5&gt;='Справочные данные'!$P139,$R$5&lt;='Справочные данные'!$Q139),1,0))</f>
        <v>0</v>
      </c>
      <c r="S139" s="5">
        <f>IF($R$5=0,0,IF(AND($R$5+0.1&gt;='Справочные данные'!$P139,$R$5+0.1&lt;='Справочные данные'!$Q139),1,0))</f>
        <v>0</v>
      </c>
      <c r="T139" s="4">
        <f>IF($U$5=0,0,IF(AND($U$5-IF('Справочные данные'!R139&lt;=0.2,0.03,0.05)&gt;='Справочные данные'!$R139,$U$5-IF('Справочные данные'!S139&lt;=0.2,0.03,0.05)&lt;='Справочные данные'!$S139),1,0))</f>
        <v>0</v>
      </c>
      <c r="U139" s="4">
        <f>IF($U$5=0,0,IF(AND($U$5&gt;='Справочные данные'!$R139,$U$5&lt;='Справочные данные'!$S139),1,0))</f>
        <v>0</v>
      </c>
      <c r="V139" s="5">
        <f>IF($U$5=0,0,IF(AND($U$5+IF('Справочные данные'!R139&lt;=0.2,0.03,0.05)&gt;='Справочные данные'!$R139,$U$5+IF('Справочные данные'!S139&lt;=0.2,0.03,0.55)&lt;='Справочные данные'!$S139),1,0))</f>
        <v>0</v>
      </c>
      <c r="W139" s="4">
        <f>IF($X$5=0,0,IF(AND($X$5-0.01&gt;='Справочные данные'!$T139,$X$5-0.01&lt;='Справочные данные'!$U139),1,0))</f>
        <v>0</v>
      </c>
      <c r="X139" s="4">
        <f>IF($X$5=0,0,IF(AND($X$5&gt;='Справочные данные'!$T139,$X$5&lt;='Справочные данные'!$U139),1,0))</f>
        <v>0</v>
      </c>
      <c r="Y139" s="5">
        <f>IF($X$5=0,0,IF(AND($X$5+0.01&gt;='Справочные данные'!$T139,$X$5+0.01&lt;='Справочные данные'!$U139),1,0))</f>
        <v>0</v>
      </c>
      <c r="Z139" s="4">
        <f>IF($AA$5=0,0,IF(AND($AA$5-0.02&gt;='Справочные данные'!$V139,$AA$5-0.02&lt;='Справочные данные'!$W139),1,0))</f>
        <v>0</v>
      </c>
      <c r="AA139" s="4">
        <f>IF($AA$5=0,0,IF(AND($AA$5&gt;='Справочные данные'!$V139,$AA$5&lt;='Справочные данные'!$W139),1,0))</f>
        <v>0</v>
      </c>
      <c r="AB139" s="5">
        <f>IF($AA$5=0,0,IF(AND($AA$5+0.02&gt;='Справочные данные'!$V139,$AA$5+0.02&lt;='Справочные данные'!$W139),1,0))</f>
        <v>0</v>
      </c>
      <c r="AC139" s="4">
        <f>IF($AD$5=0,0,IF(AND($AD$5-AC$6&gt;='Справочные данные'!$X139,$AD$5-AC$6&lt;='Справочные данные'!$Y139),1,0))</f>
        <v>0</v>
      </c>
      <c r="AD139" s="4">
        <f>IF($AD$5=0,0,IF(AND($AD$5&gt;='Справочные данные'!$X139,$AD$5&lt;='Справочные данные'!$Y139),1,0))</f>
        <v>0</v>
      </c>
      <c r="AE139" s="5">
        <f>IF($AD$5=0,0,IF(AND($AD$5+AE$6&gt;='Справочные данные'!$X139,$AD$5+AE$6&lt;='Справочные данные'!$Y139),1,0))</f>
        <v>0</v>
      </c>
      <c r="AF139" s="4">
        <f>IF($AG$5=0,0,IF(AND($AG$5-AF$6&gt;='Справочные данные'!$AF139,$AG$5-AF$6&lt;='Справочные данные'!$AG139),1,0))</f>
        <v>0</v>
      </c>
      <c r="AG139" s="4">
        <f>IF($AG$5=0,0,IF(AND($AG$5&gt;='Справочные данные'!$AF139,$AG$5&lt;='Справочные данные'!$AG139),1,0))</f>
        <v>0</v>
      </c>
      <c r="AH139" s="5">
        <f>IF($AG$5=0,0,IF(AND($AG$5+AH$6&gt;='Справочные данные'!$AF139,$AG$5+AH$6&lt;='Справочные данные'!$AG139),1,0))</f>
        <v>0</v>
      </c>
      <c r="AI139" s="4">
        <f>IF($AJ$5=0,0,IF(AND($AJ$5-AI$6&gt;='Справочные данные'!$AH139,$AJ$5-AI$6&lt;='Справочные данные'!$AI139),1,0))</f>
        <v>0</v>
      </c>
      <c r="AJ139" s="4">
        <f>IF($AJ$5=0,0,IF(AND($AJ$5&gt;='Справочные данные'!$AH139,$AJ$5&lt;='Справочные данные'!$AI139),1,0))</f>
        <v>0</v>
      </c>
      <c r="AK139" s="5">
        <f>IF($AJ$5=0,0,IF(AND($AJ$5+AK$6&gt;='Справочные данные'!$AH139,$AJ$5+AK$6&lt;='Справочные данные'!$AI139),1,0))</f>
        <v>0</v>
      </c>
      <c r="AL139">
        <f t="shared" si="4"/>
        <v>1</v>
      </c>
      <c r="AM139" t="str">
        <f t="shared" si="5"/>
        <v>-</v>
      </c>
      <c r="AN139" s="23" t="s">
        <v>160</v>
      </c>
    </row>
    <row r="140" spans="1:40" ht="15.75" thickBot="1" x14ac:dyDescent="0.3">
      <c r="A140" s="26" t="s">
        <v>161</v>
      </c>
      <c r="B140" s="27">
        <f>IF(AND($C$5-0.02&gt;='Справочные данные'!B140,$C$5-0.02&lt;='Справочные данные'!C140),1,0)</f>
        <v>0</v>
      </c>
      <c r="C140" s="28">
        <f>IF(AND($C$5&gt;='Справочные данные'!B140,'Справочные данные'!$B$2&lt;='Справочные данные'!C140),1,0)</f>
        <v>0</v>
      </c>
      <c r="D140" s="28">
        <f>IF(AND($C$5+0.01&gt;='Справочные данные'!B140,$C$5+0.01&lt;='Справочные данные'!C140),1,0)</f>
        <v>0</v>
      </c>
      <c r="E140" s="4">
        <f>IF($F$5=0,0,IF(AND($F$5-IF('Справочные данные'!D140&lt;=0.5,0.05,IF('Справочные данные'!D140&lt;=0.9,0.08,IF('Справочные данные'!D140&lt;=1.3,0.15,0.15)))&gt;='Справочные данные'!D140,$F$5-IF('Справочные данные'!E140&lt;=0.5,0.05,IF('Справочные данные'!E140&lt;=0.9,0.08,IF('Справочные данные'!E140&lt;=1.3,0.15,0.15)))&lt;='Справочные данные'!E140),1,0))</f>
        <v>0</v>
      </c>
      <c r="F140" s="4">
        <f>IF($F$5=0,0,IF(AND($F$5&gt;='Справочные данные'!$D140,$F$5&lt;='Справочные данные'!E140),1,0))</f>
        <v>0</v>
      </c>
      <c r="G140" s="5">
        <f>IF($F$5=0,0,IF(AND($F$5+IF('Справочные данные'!D140&lt;=0.5,0.1,IF('Справочные данные'!D140&lt;=0.9,0.15,IF('Справочные данные'!D140&lt;=1.3,0.2,0.25)))&gt;='Справочные данные'!D140,$F$5+IF('Справочные данные'!E140&lt;=0.5,0.1,IF('Справочные данные'!E140&lt;=0.9,0.15,IF('Справочные данные'!E140&lt;=1.3,0.2,0.25)))&lt;='Справочные данные'!E140),1,0))</f>
        <v>0</v>
      </c>
      <c r="H140" s="4">
        <f>IF($I$5=0,0,IF(AND($I$5-IF('Справочные данные'!F140&lt;=0.5,0.07,IF('Справочные данные'!F140&lt;=0.9,0.1,0.12))&gt;='Справочные данные'!$F140,$I$5-IF('Справочные данные'!G140&lt;=0.5,0.07,IF('Справочные данные'!G140&lt;=0.9,0.1,0.12))&lt;='Справочные данные'!$G140),1,0))</f>
        <v>0</v>
      </c>
      <c r="I140" s="4">
        <f>IF($I$5=0,0,IF(AND($I$5&gt;='Справочные данные'!$F140,$I$5&lt;='Справочные данные'!$G140),1,0))</f>
        <v>0</v>
      </c>
      <c r="J140" s="5">
        <f>IF($I$5=0,0,IF(AND($I$5+IF('Справочные данные'!F140&lt;=0.5,0.1,IF('Справочные данные'!F140&lt;=0.9,0.18,0.25))&gt;='Справочные данные'!F140,$I$5+IF('Справочные данные'!G140&lt;=0.5,0.1,IF('Справочные данные'!G140&lt;=0.9,0.18,0.25))&lt;='Справочные данные'!G140),1,0))</f>
        <v>1</v>
      </c>
      <c r="K140" s="4">
        <f>IF($L$5=0,0,IF(AND($L$5-IF('Справочные данные'!L140&lt;=1,0.07,IF('Справочные данные'!L140&lt;=2,0.1,0.15))&gt;='Справочные данные'!$L140,$L$5-IF('Справочные данные'!M140&lt;=1,0.07,IF('Справочные данные'!M140&lt;=2,0.1,0.15))&lt;='Справочные данные'!$M140),1,0))</f>
        <v>0</v>
      </c>
      <c r="L140" s="4">
        <f>IF($L$5=0,0,IF(AND($L$5&gt;='Справочные данные'!$L140,$L$5&lt;='Справочные данные'!$M140),1,0))</f>
        <v>0</v>
      </c>
      <c r="M140" s="5">
        <f>IF($L$5=0,0,IF(AND($L$5+IF('Справочные данные'!L140&lt;=1,0.1,IF('Справочные данные'!L140&lt;=2,0.15,0.2))&gt;='Справочные данные'!L140,$L$5+IF('Справочные данные'!M140&lt;=1,0.1,IF('Справочные данные'!M140&lt;=2,0.15,0.2))&lt;='Справочные данные'!M140),1,0))</f>
        <v>0</v>
      </c>
      <c r="N140" s="4">
        <f>IF($O$5=0,0,IF(AND($O$5-IF('Справочные данные'!N140&lt;=1,0.1,IF('Справочные данные'!N140&lt;=2,0.15,0.2))&gt;='Справочные данные'!$N140,$O$5-IF('Справочные данные'!O140&lt;=1,0.1,IF('Справочные данные'!O140&lt;=2,0.15,0.2))&lt;='Справочные данные'!$O140),1,0))</f>
        <v>0</v>
      </c>
      <c r="O140" s="4">
        <f>IF($O$5=0,0,IF(AND($O$5&gt;='Справочные данные'!$N140,$O$5&lt;='Справочные данные'!$O140),1,0))</f>
        <v>0</v>
      </c>
      <c r="P140" s="5">
        <f>IF($O$5=0,0,IF(AND($O$5+IF('Справочные данные'!N140&lt;=1,0.15,IF('Справочные данные'!N140&lt;=2,0.2,0.25))&gt;='Справочные данные'!$N140,$O$5+IF('Справочные данные'!O140&lt;=1,0.15,IF('Справочные данные'!O140&lt;=2,0.2,0.25))&lt;='Справочные данные'!$O140),1,0))</f>
        <v>0</v>
      </c>
      <c r="Q140" s="4">
        <f>IF($R$5=0,0,IF(AND($R$5-0.1&gt;='Справочные данные'!$P140,$R$5-0.1&lt;='Справочные данные'!$Q140),1,0))</f>
        <v>0</v>
      </c>
      <c r="R140" s="4">
        <f>IF($R$5=0,0,IF(AND($R$5&gt;='Справочные данные'!$P140,$R$5&lt;='Справочные данные'!$Q140),1,0))</f>
        <v>0</v>
      </c>
      <c r="S140" s="5">
        <f>IF($R$5=0,0,IF(AND($R$5+0.1&gt;='Справочные данные'!$P140,$R$5+0.1&lt;='Справочные данные'!$Q140),1,0))</f>
        <v>0</v>
      </c>
      <c r="T140" s="4">
        <f>IF($U$5=0,0,IF(AND($U$5-IF('Справочные данные'!R140&lt;=0.2,0.03,0.05)&gt;='Справочные данные'!$R140,$U$5-IF('Справочные данные'!S140&lt;=0.2,0.03,0.05)&lt;='Справочные данные'!$S140),1,0))</f>
        <v>0</v>
      </c>
      <c r="U140" s="4">
        <f>IF($U$5=0,0,IF(AND($U$5&gt;='Справочные данные'!$R140,$U$5&lt;='Справочные данные'!$S140),1,0))</f>
        <v>0</v>
      </c>
      <c r="V140" s="5">
        <f>IF($U$5=0,0,IF(AND($U$5+IF('Справочные данные'!R140&lt;=0.2,0.03,0.05)&gt;='Справочные данные'!$R140,$U$5+IF('Справочные данные'!S140&lt;=0.2,0.03,0.55)&lt;='Справочные данные'!$S140),1,0))</f>
        <v>0</v>
      </c>
      <c r="W140" s="4">
        <f>IF($X$5=0,0,IF(AND($X$5-0.01&gt;='Справочные данные'!$T140,$X$5-0.01&lt;='Справочные данные'!$U140),1,0))</f>
        <v>0</v>
      </c>
      <c r="X140" s="4">
        <f>IF($X$5=0,0,IF(AND($X$5&gt;='Справочные данные'!$T140,$X$5&lt;='Справочные данные'!$U140),1,0))</f>
        <v>0</v>
      </c>
      <c r="Y140" s="5">
        <f>IF($X$5=0,0,IF(AND($X$5+0.01&gt;='Справочные данные'!$T140,$X$5+0.01&lt;='Справочные данные'!$U140),1,0))</f>
        <v>0</v>
      </c>
      <c r="Z140" s="4">
        <f>IF($AA$5=0,0,IF(AND($AA$5-0.02&gt;='Справочные данные'!$V140,$AA$5-0.02&lt;='Справочные данные'!$W140),1,0))</f>
        <v>0</v>
      </c>
      <c r="AA140" s="4">
        <f>IF($AA$5=0,0,IF(AND($AA$5&gt;='Справочные данные'!$V140,$AA$5&lt;='Справочные данные'!$W140),1,0))</f>
        <v>0</v>
      </c>
      <c r="AB140" s="5">
        <f>IF($AA$5=0,0,IF(AND($AA$5+0.02&gt;='Справочные данные'!$V140,$AA$5+0.02&lt;='Справочные данные'!$W140),1,0))</f>
        <v>0</v>
      </c>
      <c r="AC140" s="4">
        <f>IF($AD$5=0,0,IF(AND($AD$5-AC$6&gt;='Справочные данные'!$X140,$AD$5-AC$6&lt;='Справочные данные'!$Y140),1,0))</f>
        <v>0</v>
      </c>
      <c r="AD140" s="4">
        <f>IF($AD$5=0,0,IF(AND($AD$5&gt;='Справочные данные'!$X140,$AD$5&lt;='Справочные данные'!$Y140),1,0))</f>
        <v>0</v>
      </c>
      <c r="AE140" s="5">
        <f>IF($AD$5=0,0,IF(AND($AD$5+AE$6&gt;='Справочные данные'!$X140,$AD$5+AE$6&lt;='Справочные данные'!$Y140),1,0))</f>
        <v>0</v>
      </c>
      <c r="AF140" s="4">
        <f>IF($AG$5=0,0,IF(AND($AG$5-AF$6&gt;='Справочные данные'!$AF140,$AG$5-AF$6&lt;='Справочные данные'!$AG140),1,0))</f>
        <v>0</v>
      </c>
      <c r="AG140" s="4">
        <f>IF($AG$5=0,0,IF(AND($AG$5&gt;='Справочные данные'!$AF140,$AG$5&lt;='Справочные данные'!$AG140),1,0))</f>
        <v>0</v>
      </c>
      <c r="AH140" s="5">
        <f>IF($AG$5=0,0,IF(AND($AG$5+AH$6&gt;='Справочные данные'!$AF140,$AG$5+AH$6&lt;='Справочные данные'!$AG140),1,0))</f>
        <v>0</v>
      </c>
      <c r="AI140" s="4">
        <f>IF($AJ$5=0,0,IF(AND($AJ$5-AI$6&gt;='Справочные данные'!$AH140,$AJ$5-AI$6&lt;='Справочные данные'!$AI140),1,0))</f>
        <v>0</v>
      </c>
      <c r="AJ140" s="4">
        <f>IF($AJ$5=0,0,IF(AND($AJ$5&gt;='Справочные данные'!$AH140,$AJ$5&lt;='Справочные данные'!$AI140),1,0))</f>
        <v>0</v>
      </c>
      <c r="AK140" s="5">
        <f>IF($AJ$5=0,0,IF(AND($AJ$5+AK$6&gt;='Справочные данные'!$AH140,$AJ$5+AK$6&lt;='Справочные данные'!$AI140),1,0))</f>
        <v>0</v>
      </c>
      <c r="AL140">
        <f t="shared" si="4"/>
        <v>1</v>
      </c>
      <c r="AM140" t="str">
        <f t="shared" si="5"/>
        <v>-</v>
      </c>
      <c r="AN140" s="26" t="s">
        <v>161</v>
      </c>
    </row>
    <row r="141" spans="1:40" s="30" customFormat="1" ht="15.75" thickTop="1" x14ac:dyDescent="0.25">
      <c r="A141" s="31" t="s">
        <v>162</v>
      </c>
      <c r="B141" s="3">
        <f>IF($C$5=0,0,IF(AND($C$5-IF('Справочные данные'!B141&lt;=0.12,0,0.02)&gt;='Справочные данные'!B141,$C$5-IF('Справочные данные'!C141&lt;=0.12,0,0.02)&lt;='Справочные данные'!C141),1,0))</f>
        <v>1</v>
      </c>
      <c r="C141" s="3">
        <f>IF($C$5=0,0,IF(AND($C$5&gt;='Справочные данные'!B141,'Справочные данные'!$B$2&lt;='Справочные данные'!C141),1,0))</f>
        <v>0</v>
      </c>
      <c r="D141" s="3">
        <f>IF($C$5=0,0,IF(AND($C$5+IF('Справочные данные'!B141&lt;=0.12,0.01,0.02)&gt;='Справочные данные'!B141,$C$5+IF('Справочные данные'!C141&lt;=0.12,0.01,0.02)&lt;='Справочные данные'!C141),1,0))</f>
        <v>0</v>
      </c>
      <c r="E141" s="3">
        <f>IF($F$5=0,0,IF(AND($F$5-IF('Справочные данные'!D141&lt;=0.9,0.1,0.1)&gt;='Справочные данные'!D141,$F$5-IF('Справочные данные'!E141&lt;=0.9,0.1,0.1)&lt;='Справочные данные'!E141),1,0))</f>
        <v>1</v>
      </c>
      <c r="F141" s="3">
        <f>IF($F$5=0,0,IF(AND($F$5&gt;='Справочные данные'!$D141,$F$5&lt;='Справочные данные'!E141),1,0))</f>
        <v>1</v>
      </c>
      <c r="G141" s="3">
        <f>IF($F$5=0,0,IF(AND($F$5+IF('Справочные данные'!D141&lt;=0.9,0.1,0.2)&gt;='Справочные данные'!D141,$F$5+IF('Справочные данные'!E141&lt;=0.9,0.1,0.2)&lt;='Справочные данные'!E141),1,0))</f>
        <v>1</v>
      </c>
      <c r="H141" s="3">
        <f>IF($I$5=0,0,IF(AND($I$5-IF('Справочные данные'!F141&lt;=0.9,0.1,IF('Справочные данные'!F141&lt;=8,0.12,0.5))&gt;='Справочные данные'!$F141,$I$5-IF('Справочные данные'!G141&lt;=0.9,0.1,IF('Справочные данные'!G141&lt;=8,0.12,0.5))&lt;='Справочные данные'!$G141),1,0))</f>
        <v>0</v>
      </c>
      <c r="I141" s="3">
        <f>IF($I$5=0,0,IF(AND($I$5&gt;='Справочные данные'!$F141,$I$5&lt;='Справочные данные'!$G141),1,0))</f>
        <v>0</v>
      </c>
      <c r="J141" s="3">
        <f>IF($I$5=0,0,IF(AND($I$5+IF('Справочные данные'!F141&lt;=0.9,0.1,IF('Справочные данные'!F141&lt;=8,0.2,0.5))&gt;='Справочные данные'!F141,$I$5+IF('Справочные данные'!G141&lt;=0.9,0.1,IF('Справочные данные'!G141&lt;=8,0.2,0.5))&lt;='Справочные данные'!G141),1,0))</f>
        <v>0</v>
      </c>
      <c r="K141" s="3">
        <f>IF($L$5=0,0,IF(AND($L$5-IF('Справочные данные'!L141&lt;=5,0.2,IF('Справочные данные'!L141&lt;=20,0.5,1))&gt;='Справочные данные'!$L141,$L$5-IF('Справочные данные'!M141&lt;=5,0.2,IF('Справочные данные'!M141&lt;=20,0.5,1))&lt;='Справочные данные'!$M141),1,0))</f>
        <v>0</v>
      </c>
      <c r="L141" s="3">
        <f>IF($L$5=0,0,IF(AND($L$5&gt;='Справочные данные'!$L141,$L$5&lt;='Справочные данные'!$M141),1,0))</f>
        <v>0</v>
      </c>
      <c r="M141" s="3">
        <f>IF($L$5=0,0,IF(AND($L$5+IF('Справочные данные'!L141&lt;=5,0.2,IF('Справочные данные'!L141&lt;=20,0.5,1))&gt;='Справочные данные'!L141,$L$5+IF('Справочные данные'!M141&lt;=5,0.2,IF('Справочные данные'!M141&lt;=20,0.5,1))&lt;='Справочные данные'!M141),1,0))</f>
        <v>0</v>
      </c>
      <c r="N141" s="3">
        <f>IF($O$5=0,0,IF(AND($O$5-IF('Справочные данные'!N141&lt;=1,0.1,IF('Справочные данные'!N141&lt;=2,0.15,IF('Справочные данные'!N141&lt;=3,0.2,IF('Справочные данные'!N141&lt;=6,0.25,0.5))))&gt;='Справочные данные'!$N141,$O$5-IF('Справочные данные'!O141&lt;=1,0.1,IF('Справочные данные'!O141&lt;=2,0.15,IF('Справочные данные'!O141&lt;=3,0.2,IF('Справочные данные'!O141&lt;=6,0.25,0.5))))&lt;='Справочные данные'!$O141),1,0))</f>
        <v>0</v>
      </c>
      <c r="O141" s="4">
        <f>IF($O$5=0,0,IF(AND($O$5&gt;='Справочные данные'!$N141,$O$5&lt;='Справочные данные'!$O141),1,0))</f>
        <v>0</v>
      </c>
      <c r="P141" s="3">
        <f>IF($O$5=0,0,IF(AND($O$5+IF('Справочные данные'!N141&lt;=1,0.1,IF('Справочные данные'!N141&lt;=2,0.1,IF('Справочные данные'!N141&lt;=3,0.2,IF('Справочные данные'!N141&lt;=6,0.2,0.5))))&gt;='Справочные данные'!$N141,$O$5+IF('Справочные данные'!O141&lt;=1,0.1,IF('Справочные данные'!O141&lt;=2,0.1,IF('Справочные данные'!O141&lt;=3,0.2,IF('Справочные данные'!O141&lt;=6,0.2,0.5))))&lt;='Справочные данные'!$O141),1,0))</f>
        <v>0</v>
      </c>
      <c r="Q141" s="3">
        <f>IF($R$5=0,0,IF(AND($R$5-0.1&gt;='Справочные данные'!$P141,$R$5-0.1&lt;='Справочные данные'!$Q141),1,0))</f>
        <v>0</v>
      </c>
      <c r="R141" s="3">
        <f>IF($R$5=0,0,IF(AND($R$5&gt;='Справочные данные'!$P141,$R$5&lt;='Справочные данные'!$Q141),1,0))</f>
        <v>0</v>
      </c>
      <c r="S141" s="3">
        <f>IF($R$5=0,0,IF(AND($R$5+0.1&gt;='Справочные данные'!$P141,$R$5+0.1&lt;='Справочные данные'!$Q141),1,0))</f>
        <v>0</v>
      </c>
      <c r="T141" s="3">
        <f>IF($U$5=0,0,IF(AND($U$5-0.02&gt;='Справочные данные'!$R141,$U$5-0.02&lt;='Справочные данные'!$S141),1,0))</f>
        <v>0</v>
      </c>
      <c r="U141" s="3">
        <f>IF($U$5=0,0,IF(AND($U$5&gt;='Справочные данные'!$R141,$U$5&lt;='Справочные данные'!$S141),1,0))</f>
        <v>0</v>
      </c>
      <c r="V141" s="3">
        <f>IF($U$5=0,0,IF(AND($U$5+0.03&gt;='Справочные данные'!$R141,$U$5+0.03&lt;='Справочные данные'!$S141),1,0))</f>
        <v>0</v>
      </c>
      <c r="W141" s="33">
        <f>IF($X$5=0,0,IF(AND($X$5-0.01&gt;='Справочные данные'!$T141,$X$5-0.01&lt;='Справочные данные'!$U141),1,0))</f>
        <v>0</v>
      </c>
      <c r="X141" s="33">
        <f>IF($X$5=0,0,IF(AND($X$5&gt;='Справочные данные'!$T141,$X$5&lt;='Справочные данные'!$U141),1,0))</f>
        <v>0</v>
      </c>
      <c r="Y141" s="34">
        <f>IF($X$5=0,0,IF(AND($X$5+0.01&gt;='Справочные данные'!$T141,$X$5+0.01&lt;='Справочные данные'!$U141),1,0))</f>
        <v>0</v>
      </c>
      <c r="Z141" s="3">
        <f>IF($AA$5=0,0,IF(AND($AA$5-IF('Справочные данные'!V141&lt;=0.5,0.03,IF('Справочные данные'!V141&lt;=1,0.05,0.1))&gt;='Справочные данные'!$V141,$AA$5-IF('Справочные данные'!W141&lt;=0.5,0.03,IF('Справочные данные'!W141&lt;=1,0.05,0.1))&lt;='Справочные данные'!$W141),1,0))</f>
        <v>0</v>
      </c>
      <c r="AA141" s="3">
        <f>IF($AA$5=0,0,IF(AND($AA$5&gt;='Справочные данные'!$V141,$AA$5&lt;='Справочные данные'!$W141),1,0))</f>
        <v>0</v>
      </c>
      <c r="AB141" s="3">
        <f>IF($AA$5=0,0,IF(AND($AA$5+IF('Справочные данные'!V141&lt;=0.5,0.03,IF('Справочные данные'!V141&lt;=1,0.05,0.1))&gt;='Справочные данные'!$V141,$AA$5+IF('Справочные данные'!W141&lt;=0.5,0.03,IF('Справочные данные'!W141&lt;=1,0.05,0.1))&lt;='Справочные данные'!$W141),1,0))</f>
        <v>0</v>
      </c>
      <c r="AC141" s="3">
        <f>IF($AD$5=0,0,IF(AND($AD$5-0.02&gt;='Справочные данные'!$X141,$AD$5-0.02&lt;='Справочные данные'!$Y141),1,0))</f>
        <v>0</v>
      </c>
      <c r="AD141" s="3">
        <f>IF($AD$5=0,0,IF(AND($AD$5&gt;='Справочные данные'!$X141,$AD$5&lt;='Справочные данные'!$Y141),1,0))</f>
        <v>0</v>
      </c>
      <c r="AE141" s="3">
        <f>IF($AD$5=0,0,IF(AND($AD$5+0.02&gt;='Справочные данные'!$X141,$AD$5+0.02&lt;='Справочные данные'!$Y141),1,0))</f>
        <v>0</v>
      </c>
      <c r="AF141" s="3">
        <f>IF($AG$5=0,0,IF(AND($AG$5-0.02&gt;='Справочные данные'!$AF141,$AG$5-0.02&lt;='Справочные данные'!$AG141),1,0))</f>
        <v>0</v>
      </c>
      <c r="AG141" s="3">
        <f>IF($AG$5=0,0,IF(AND($AG$5&gt;='Справочные данные'!$AF141,$AG$5&lt;='Справочные данные'!$AG141),1,0))</f>
        <v>0</v>
      </c>
      <c r="AH141" s="3">
        <f>IF($AG$5=0,0,IF(AND($AG$5+0.02&gt;='Справочные данные'!$AF141,$AG$5+0.02&lt;='Справочные данные'!$AG141),1,0))</f>
        <v>0</v>
      </c>
      <c r="AI141" s="3">
        <f>IF($AJ$5=0,0,IF(AND($AJ$5-0.05&gt;='Справочные данные'!$AH141,$AJ$5-0.05&lt;='Справочные данные'!$AI141),1,0))</f>
        <v>0</v>
      </c>
      <c r="AJ141" s="3">
        <f>IF($AJ$5=0,0,IF(AND($AJ$5&gt;='Справочные данные'!$AH141,$AJ$5&lt;='Справочные данные'!$AI141),1,0))</f>
        <v>0</v>
      </c>
      <c r="AK141" s="3">
        <f>IF($AJ$5=0,0,IF(AND($AJ$5+0.05&gt;='Справочные данные'!$AH141,$AJ$5+0.05&lt;='Справочные данные'!$AI141),1,0))</f>
        <v>0</v>
      </c>
      <c r="AL141">
        <f t="shared" si="4"/>
        <v>4</v>
      </c>
      <c r="AM141" t="str">
        <f t="shared" si="5"/>
        <v>-</v>
      </c>
      <c r="AN141" s="29" t="s">
        <v>162</v>
      </c>
    </row>
    <row r="142" spans="1:40" x14ac:dyDescent="0.25">
      <c r="A142" s="32" t="s">
        <v>163</v>
      </c>
      <c r="B142" s="3">
        <f>IF($C$5=0,0,IF(AND($C$5-IF('Справочные данные'!B142&lt;=0.12,0,0.02)&gt;='Справочные данные'!B142,$C$5-IF('Справочные данные'!C142&lt;=0.12,0,0.02)&lt;='Справочные данные'!C142),1,0))</f>
        <v>0</v>
      </c>
      <c r="C142" s="3">
        <f>IF($C$5=0,0,IF(AND($C$5&gt;='Справочные данные'!B142,'Справочные данные'!$B$2&lt;='Справочные данные'!C142),1,0))</f>
        <v>0</v>
      </c>
      <c r="D142" s="3">
        <f>IF($C$5=0,0,IF(AND($C$5+IF('Справочные данные'!B142&lt;=0.12,0.01,0.02)&gt;='Справочные данные'!B142,$C$5+IF('Справочные данные'!C142&lt;=0.12,0.01,0.02)&lt;='Справочные данные'!C142),1,0))</f>
        <v>0</v>
      </c>
      <c r="E142" s="3">
        <f>IF($F$5=0,0,IF(AND($F$5-IF('Справочные данные'!D142&lt;=0.9,0.1,0.1)&gt;='Справочные данные'!D142,$F$5-IF('Справочные данные'!E142&lt;=0.9,0.1,0.1)&lt;='Справочные данные'!E142),1,0))</f>
        <v>0</v>
      </c>
      <c r="F142" s="3">
        <f>IF($F$5=0,0,IF(AND($F$5&gt;='Справочные данные'!$D142,$F$5&lt;='Справочные данные'!E142),1,0))</f>
        <v>0</v>
      </c>
      <c r="G142" s="3">
        <f>IF($F$5=0,0,IF(AND($F$5+IF('Справочные данные'!D142&lt;=0.9,0.1,0.2)&gt;='Справочные данные'!D142,$F$5+IF('Справочные данные'!E142&lt;=0.9,0.1,0.2)&lt;='Справочные данные'!E142),1,0))</f>
        <v>0</v>
      </c>
      <c r="H142" s="3">
        <f>IF($I$5=0,0,IF(AND($I$5-IF('Справочные данные'!F142&lt;=0.9,0.1,IF('Справочные данные'!F142&lt;=8,0.12,0.5))&gt;='Справочные данные'!$F142,$I$5-IF('Справочные данные'!G142&lt;=0.9,0.1,IF('Справочные данные'!G142&lt;=8,0.12,0.5))&lt;='Справочные данные'!$G142),1,0))</f>
        <v>0</v>
      </c>
      <c r="I142" s="3">
        <f>IF($I$5=0,0,IF(AND($I$5&gt;='Справочные данные'!$F142,$I$5&lt;='Справочные данные'!$G142),1,0))</f>
        <v>0</v>
      </c>
      <c r="J142" s="3">
        <f>IF($I$5=0,0,IF(AND($I$5+IF('Справочные данные'!F142&lt;=0.9,0.1,IF('Справочные данные'!F142&lt;=8,0.2,0.5))&gt;='Справочные данные'!F142,$I$5+IF('Справочные данные'!G142&lt;=0.9,0.1,IF('Справочные данные'!G142&lt;=8,0.2,0.5))&lt;='Справочные данные'!G142),1,0))</f>
        <v>0</v>
      </c>
      <c r="K142" s="3">
        <f>IF($L$5=0,0,IF(AND($L$5-IF('Справочные данные'!L142&lt;=5,0.2,IF('Справочные данные'!L142&lt;=20,0.5,1))&gt;='Справочные данные'!$L142,$L$5-IF('Справочные данные'!M142&lt;=5,0.2,IF('Справочные данные'!M142&lt;=20,0.5,1))&lt;='Справочные данные'!$M142),1,0))</f>
        <v>0</v>
      </c>
      <c r="L142" s="3">
        <f>IF($L$5=0,0,IF(AND($L$5&gt;='Справочные данные'!$L142,$L$5&lt;='Справочные данные'!$M142),1,0))</f>
        <v>0</v>
      </c>
      <c r="M142" s="3">
        <f>IF($L$5=0,0,IF(AND($L$5+IF('Справочные данные'!L142&lt;=5,0.2,IF('Справочные данные'!L142&lt;=20,0.5,1))&gt;='Справочные данные'!L142,$L$5+IF('Справочные данные'!M142&lt;=5,0.2,IF('Справочные данные'!M142&lt;=20,0.5,1))&lt;='Справочные данные'!M142),1,0))</f>
        <v>0</v>
      </c>
      <c r="N142" s="3">
        <f>IF($O$5=0,0,IF(AND($O$5-IF('Справочные данные'!N142&lt;=1,0.1,IF('Справочные данные'!N142&lt;=2,0.15,IF('Справочные данные'!N142&lt;=3,0.2,IF('Справочные данные'!N142&lt;=6,0.25,0.5))))&gt;='Справочные данные'!$N142,$O$5-IF('Справочные данные'!O142&lt;=1,0.1,IF('Справочные данные'!O142&lt;=2,0.15,IF('Справочные данные'!O142&lt;=3,0.2,IF('Справочные данные'!O142&lt;=6,0.25,0.5))))&lt;='Справочные данные'!$O142),1,0))</f>
        <v>0</v>
      </c>
      <c r="O142" s="4">
        <f>IF($O$5=0,0,IF(AND($O$5&gt;='Справочные данные'!$N142,$O$5&lt;='Справочные данные'!$O142),1,0))</f>
        <v>0</v>
      </c>
      <c r="P142" s="3">
        <f>IF($O$5=0,0,IF(AND($O$5+IF('Справочные данные'!N142&lt;=1,0.1,IF('Справочные данные'!N142&lt;=2,0.1,IF('Справочные данные'!N142&lt;=3,0.2,IF('Справочные данные'!N142&lt;=6,0.2,0.5))))&gt;='Справочные данные'!$N142,$O$5+IF('Справочные данные'!O142&lt;=1,0.1,IF('Справочные данные'!O142&lt;=2,0.1,IF('Справочные данные'!O142&lt;=3,0.2,IF('Справочные данные'!O142&lt;=6,0.2,0.5))))&lt;='Справочные данные'!$O142),1,0))</f>
        <v>0</v>
      </c>
      <c r="Q142" s="3">
        <f>IF($R$5=0,0,IF(AND($R$5-0.1&gt;='Справочные данные'!$P142,$R$5-0.1&lt;='Справочные данные'!$Q142),1,0))</f>
        <v>0</v>
      </c>
      <c r="R142" s="3">
        <f>IF($R$5=0,0,IF(AND($R$5&gt;='Справочные данные'!$P142,$R$5&lt;='Справочные данные'!$Q142),1,0))</f>
        <v>0</v>
      </c>
      <c r="S142" s="3">
        <f>IF($R$5=0,0,IF(AND($R$5+0.1&gt;='Справочные данные'!$P142,$R$5+0.1&lt;='Справочные данные'!$Q142),1,0))</f>
        <v>0</v>
      </c>
      <c r="T142" s="3">
        <f>IF($U$5=0,0,IF(AND($U$5-0.02&gt;='Справочные данные'!$R142,$U$5-0.02&lt;='Справочные данные'!$S142),1,0))</f>
        <v>0</v>
      </c>
      <c r="U142" s="3">
        <f>IF($U$5=0,0,IF(AND($U$5&gt;='Справочные данные'!$R142,$U$5&lt;='Справочные данные'!$S142),1,0))</f>
        <v>0</v>
      </c>
      <c r="V142" s="3">
        <f>IF($U$5=0,0,IF(AND($U$5+0.03&gt;='Справочные данные'!$R142,$U$5+0.03&lt;='Справочные данные'!$S142),1,0))</f>
        <v>0</v>
      </c>
      <c r="W142" s="33">
        <f>IF($X$5=0,0,IF(AND($X$5-0.01&gt;='Справочные данные'!$T142,$X$5-0.01&lt;='Справочные данные'!$U142),1,0))</f>
        <v>0</v>
      </c>
      <c r="X142" s="33">
        <f>IF($X$5=0,0,IF(AND($X$5&gt;='Справочные данные'!$T142,$X$5&lt;='Справочные данные'!$U142),1,0))</f>
        <v>0</v>
      </c>
      <c r="Y142" s="34">
        <f>IF($X$5=0,0,IF(AND($X$5+0.01&gt;='Справочные данные'!$T142,$X$5+0.01&lt;='Справочные данные'!$U142),1,0))</f>
        <v>0</v>
      </c>
      <c r="Z142" s="3">
        <f>IF($AA$5=0,0,IF(AND($AA$5-IF('Справочные данные'!V142&lt;=0.5,0.03,IF('Справочные данные'!V142&lt;=1,0.05,0.1))&gt;='Справочные данные'!$V142,$AA$5-IF('Справочные данные'!W142&lt;=0.5,0.03,IF('Справочные данные'!W142&lt;=1,0.05,0.1))&lt;='Справочные данные'!$W142),1,0))</f>
        <v>0</v>
      </c>
      <c r="AA142" s="3">
        <f>IF($AA$5=0,0,IF(AND($AA$5&gt;='Справочные данные'!$V142,$AA$5&lt;='Справочные данные'!$W142),1,0))</f>
        <v>0</v>
      </c>
      <c r="AB142" s="3">
        <f>IF($AA$5=0,0,IF(AND($AA$5+IF('Справочные данные'!V142&lt;=0.5,0.03,IF('Справочные данные'!V142&lt;=1,0.05,0.1))&gt;='Справочные данные'!$V142,$AA$5+IF('Справочные данные'!W142&lt;=0.5,0.03,IF('Справочные данные'!W142&lt;=1,0.05,0.1))&lt;='Справочные данные'!$W142),1,0))</f>
        <v>0</v>
      </c>
      <c r="AC142" s="3">
        <f>IF($AD$5=0,0,IF(AND($AD$5-0.02&gt;='Справочные данные'!$X142,$AD$5-0.02&lt;='Справочные данные'!$Y142),1,0))</f>
        <v>0</v>
      </c>
      <c r="AD142" s="3">
        <f>IF($AD$5=0,0,IF(AND($AD$5&gt;='Справочные данные'!$X142,$AD$5&lt;='Справочные данные'!$Y142),1,0))</f>
        <v>0</v>
      </c>
      <c r="AE142" s="3">
        <f>IF($AD$5=0,0,IF(AND($AD$5+0.02&gt;='Справочные данные'!$X142,$AD$5+0.02&lt;='Справочные данные'!$Y142),1,0))</f>
        <v>0</v>
      </c>
      <c r="AF142" s="3">
        <f>IF($AG$5=0,0,IF(AND($AG$5-0.02&gt;='Справочные данные'!$AF142,$AG$5-0.02&lt;='Справочные данные'!$AG142),1,0))</f>
        <v>0</v>
      </c>
      <c r="AG142" s="3">
        <f>IF($AG$5=0,0,IF(AND($AG$5&gt;='Справочные данные'!$AF142,$AG$5&lt;='Справочные данные'!$AG142),1,0))</f>
        <v>0</v>
      </c>
      <c r="AH142" s="3">
        <f>IF($AG$5=0,0,IF(AND($AG$5+0.02&gt;='Справочные данные'!$AF142,$AG$5+0.02&lt;='Справочные данные'!$AG142),1,0))</f>
        <v>0</v>
      </c>
      <c r="AI142" s="3">
        <f>IF($AJ$5=0,0,IF(AND($AJ$5-0.05&gt;='Справочные данные'!$AH142,$AJ$5-0.05&lt;='Справочные данные'!$AI142),1,0))</f>
        <v>0</v>
      </c>
      <c r="AJ142" s="3">
        <f>IF($AJ$5=0,0,IF(AND($AJ$5&gt;='Справочные данные'!$AH142,$AJ$5&lt;='Справочные данные'!$AI142),1,0))</f>
        <v>0</v>
      </c>
      <c r="AK142" s="3">
        <f>IF($AJ$5=0,0,IF(AND($AJ$5+0.05&gt;='Справочные данные'!$AH142,$AJ$5+0.05&lt;='Справочные данные'!$AI142),1,0))</f>
        <v>0</v>
      </c>
      <c r="AL142">
        <f t="shared" si="4"/>
        <v>0</v>
      </c>
      <c r="AM142" t="str">
        <f t="shared" si="5"/>
        <v>-</v>
      </c>
      <c r="AN142" s="23" t="s">
        <v>163</v>
      </c>
    </row>
    <row r="143" spans="1:40" x14ac:dyDescent="0.25">
      <c r="A143" s="32" t="s">
        <v>164</v>
      </c>
      <c r="B143" s="3">
        <f>IF($C$5=0,0,IF(AND($C$5-IF('Справочные данные'!B143&lt;=0.12,0,0.02)&gt;='Справочные данные'!B143,$C$5-IF('Справочные данные'!C143&lt;=0.12,0,0.02)&lt;='Справочные данные'!C143),1,0))</f>
        <v>0</v>
      </c>
      <c r="C143" s="3">
        <f>IF($C$5=0,0,IF(AND($C$5&gt;='Справочные данные'!B143,'Справочные данные'!$B$2&lt;='Справочные данные'!C143),1,0))</f>
        <v>0</v>
      </c>
      <c r="D143" s="3">
        <f>IF($C$5=0,0,IF(AND($C$5+IF('Справочные данные'!B143&lt;=0.12,0.01,0.02)&gt;='Справочные данные'!B143,$C$5+IF('Справочные данные'!C143&lt;=0.12,0.01,0.02)&lt;='Справочные данные'!C143),1,0))</f>
        <v>0</v>
      </c>
      <c r="E143" s="3">
        <f>IF($F$5=0,0,IF(AND($F$5-IF('Справочные данные'!D143&lt;=0.9,0.1,0.1)&gt;='Справочные данные'!D143,$F$5-IF('Справочные данные'!E143&lt;=0.9,0.1,0.1)&lt;='Справочные данные'!E143),1,0))</f>
        <v>1</v>
      </c>
      <c r="F143" s="3">
        <f>IF($F$5=0,0,IF(AND($F$5&gt;='Справочные данные'!$D143,$F$5&lt;='Справочные данные'!E143),1,0))</f>
        <v>0</v>
      </c>
      <c r="G143" s="3">
        <f>IF($F$5=0,0,IF(AND($F$5+IF('Справочные данные'!D143&lt;=0.9,0.1,0.2)&gt;='Справочные данные'!D143,$F$5+IF('Справочные данные'!E143&lt;=0.9,0.1,0.2)&lt;='Справочные данные'!E143),1,0))</f>
        <v>0</v>
      </c>
      <c r="H143" s="3">
        <f>IF($I$5=0,0,IF(AND($I$5-IF('Справочные данные'!F143&lt;=0.9,0.1,IF('Справочные данные'!F143&lt;=8,0.12,0.5))&gt;='Справочные данные'!$F143,$I$5-IF('Справочные данные'!G143&lt;=0.9,0.1,IF('Справочные данные'!G143&lt;=8,0.12,0.5))&lt;='Справочные данные'!$G143),1,0))</f>
        <v>0</v>
      </c>
      <c r="I143" s="3">
        <f>IF($I$5=0,0,IF(AND($I$5&gt;='Справочные данные'!$F143,$I$5&lt;='Справочные данные'!$G143),1,0))</f>
        <v>0</v>
      </c>
      <c r="J143" s="3">
        <f>IF($I$5=0,0,IF(AND($I$5+IF('Справочные данные'!F143&lt;=0.9,0.1,IF('Справочные данные'!F143&lt;=8,0.2,0.5))&gt;='Справочные данные'!F143,$I$5+IF('Справочные данные'!G143&lt;=0.9,0.1,IF('Справочные данные'!G143&lt;=8,0.2,0.5))&lt;='Справочные данные'!G143),1,0))</f>
        <v>0</v>
      </c>
      <c r="K143" s="3">
        <f>IF($L$5=0,0,IF(AND($L$5-IF('Справочные данные'!L143&lt;=5,0.2,IF('Справочные данные'!L143&lt;=20,0.5,1))&gt;='Справочные данные'!$L143,$L$5-IF('Справочные данные'!M143&lt;=5,0.2,IF('Справочные данные'!M143&lt;=20,0.5,1))&lt;='Справочные данные'!$M143),1,0))</f>
        <v>0</v>
      </c>
      <c r="L143" s="3">
        <f>IF($L$5=0,0,IF(AND($L$5&gt;='Справочные данные'!$L143,$L$5&lt;='Справочные данные'!$M143),1,0))</f>
        <v>0</v>
      </c>
      <c r="M143" s="3">
        <f>IF($L$5=0,0,IF(AND($L$5+IF('Справочные данные'!L143&lt;=5,0.2,IF('Справочные данные'!L143&lt;=20,0.5,1))&gt;='Справочные данные'!L143,$L$5+IF('Справочные данные'!M143&lt;=5,0.2,IF('Справочные данные'!M143&lt;=20,0.5,1))&lt;='Справочные данные'!M143),1,0))</f>
        <v>0</v>
      </c>
      <c r="N143" s="3">
        <f>IF($O$5=0,0,IF(AND($O$5-IF('Справочные данные'!N143&lt;=1,0.1,IF('Справочные данные'!N143&lt;=2,0.15,IF('Справочные данные'!N143&lt;=3,0.2,IF('Справочные данные'!N143&lt;=6,0.25,0.5))))&gt;='Справочные данные'!$N143,$O$5-IF('Справочные данные'!O143&lt;=1,0.1,IF('Справочные данные'!O143&lt;=2,0.15,IF('Справочные данные'!O143&lt;=3,0.2,IF('Справочные данные'!O143&lt;=6,0.25,0.5))))&lt;='Справочные данные'!$O143),1,0))</f>
        <v>0</v>
      </c>
      <c r="O143" s="4">
        <f>IF($O$5=0,0,IF(AND($O$5&gt;='Справочные данные'!$N143,$O$5&lt;='Справочные данные'!$O143),1,0))</f>
        <v>0</v>
      </c>
      <c r="P143" s="3">
        <f>IF($O$5=0,0,IF(AND($O$5+IF('Справочные данные'!N143&lt;=1,0.1,IF('Справочные данные'!N143&lt;=2,0.1,IF('Справочные данные'!N143&lt;=3,0.2,IF('Справочные данные'!N143&lt;=6,0.2,0.5))))&gt;='Справочные данные'!$N143,$O$5+IF('Справочные данные'!O143&lt;=1,0.1,IF('Справочные данные'!O143&lt;=2,0.1,IF('Справочные данные'!O143&lt;=3,0.2,IF('Справочные данные'!O143&lt;=6,0.2,0.5))))&lt;='Справочные данные'!$O143),1,0))</f>
        <v>0</v>
      </c>
      <c r="Q143" s="3">
        <f>IF($R$5=0,0,IF(AND($R$5-0.1&gt;='Справочные данные'!$P143,$R$5-0.1&lt;='Справочные данные'!$Q143),1,0))</f>
        <v>0</v>
      </c>
      <c r="R143" s="3">
        <f>IF($R$5=0,0,IF(AND($R$5&gt;='Справочные данные'!$P143,$R$5&lt;='Справочные данные'!$Q143),1,0))</f>
        <v>0</v>
      </c>
      <c r="S143" s="3">
        <f>IF($R$5=0,0,IF(AND($R$5+0.1&gt;='Справочные данные'!$P143,$R$5+0.1&lt;='Справочные данные'!$Q143),1,0))</f>
        <v>0</v>
      </c>
      <c r="T143" s="3">
        <f>IF($U$5=0,0,IF(AND($U$5-0.02&gt;='Справочные данные'!$R143,$U$5-0.02&lt;='Справочные данные'!$S143),1,0))</f>
        <v>0</v>
      </c>
      <c r="U143" s="3">
        <f>IF($U$5=0,0,IF(AND($U$5&gt;='Справочные данные'!$R143,$U$5&lt;='Справочные данные'!$S143),1,0))</f>
        <v>0</v>
      </c>
      <c r="V143" s="3">
        <f>IF($U$5=0,0,IF(AND($U$5+0.03&gt;='Справочные данные'!$R143,$U$5+0.03&lt;='Справочные данные'!$S143),1,0))</f>
        <v>0</v>
      </c>
      <c r="W143" s="33">
        <f>IF($X$5=0,0,IF(AND($X$5-0.01&gt;='Справочные данные'!$T143,$X$5-0.01&lt;='Справочные данные'!$U143),1,0))</f>
        <v>0</v>
      </c>
      <c r="X143" s="33">
        <f>IF($X$5=0,0,IF(AND($X$5&gt;='Справочные данные'!$T143,$X$5&lt;='Справочные данные'!$U143),1,0))</f>
        <v>0</v>
      </c>
      <c r="Y143" s="34">
        <f>IF($X$5=0,0,IF(AND($X$5+0.01&gt;='Справочные данные'!$T143,$X$5+0.01&lt;='Справочные данные'!$U143),1,0))</f>
        <v>0</v>
      </c>
      <c r="Z143" s="3">
        <f>IF($AA$5=0,0,IF(AND($AA$5-IF('Справочные данные'!V143&lt;=0.5,0.03,IF('Справочные данные'!V143&lt;=1,0.05,0.1))&gt;='Справочные данные'!$V143,$AA$5-IF('Справочные данные'!W143&lt;=0.5,0.03,IF('Справочные данные'!W143&lt;=1,0.05,0.1))&lt;='Справочные данные'!$W143),1,0))</f>
        <v>0</v>
      </c>
      <c r="AA143" s="3">
        <f>IF($AA$5=0,0,IF(AND($AA$5&gt;='Справочные данные'!$V143,$AA$5&lt;='Справочные данные'!$W143),1,0))</f>
        <v>0</v>
      </c>
      <c r="AB143" s="3">
        <f>IF($AA$5=0,0,IF(AND($AA$5+IF('Справочные данные'!V143&lt;=0.5,0.03,IF('Справочные данные'!V143&lt;=1,0.05,0.1))&gt;='Справочные данные'!$V143,$AA$5+IF('Справочные данные'!W143&lt;=0.5,0.03,IF('Справочные данные'!W143&lt;=1,0.05,0.1))&lt;='Справочные данные'!$W143),1,0))</f>
        <v>0</v>
      </c>
      <c r="AC143" s="3">
        <f>IF($AD$5=0,0,IF(AND($AD$5-0.02&gt;='Справочные данные'!$X143,$AD$5-0.02&lt;='Справочные данные'!$Y143),1,0))</f>
        <v>0</v>
      </c>
      <c r="AD143" s="3">
        <f>IF($AD$5=0,0,IF(AND($AD$5&gt;='Справочные данные'!$X143,$AD$5&lt;='Справочные данные'!$Y143),1,0))</f>
        <v>0</v>
      </c>
      <c r="AE143" s="3">
        <f>IF($AD$5=0,0,IF(AND($AD$5+0.02&gt;='Справочные данные'!$X143,$AD$5+0.02&lt;='Справочные данные'!$Y143),1,0))</f>
        <v>0</v>
      </c>
      <c r="AF143" s="3">
        <f>IF($AG$5=0,0,IF(AND($AG$5-0.02&gt;='Справочные данные'!$AF143,$AG$5-0.02&lt;='Справочные данные'!$AG143),1,0))</f>
        <v>0</v>
      </c>
      <c r="AG143" s="3">
        <f>IF($AG$5=0,0,IF(AND($AG$5&gt;='Справочные данные'!$AF143,$AG$5&lt;='Справочные данные'!$AG143),1,0))</f>
        <v>0</v>
      </c>
      <c r="AH143" s="3">
        <f>IF($AG$5=0,0,IF(AND($AG$5+0.02&gt;='Справочные данные'!$AF143,$AG$5+0.02&lt;='Справочные данные'!$AG143),1,0))</f>
        <v>0</v>
      </c>
      <c r="AI143" s="3">
        <f>IF($AJ$5=0,0,IF(AND($AJ$5-0.05&gt;='Справочные данные'!$AH143,$AJ$5-0.05&lt;='Справочные данные'!$AI143),1,0))</f>
        <v>0</v>
      </c>
      <c r="AJ143" s="3">
        <f>IF($AJ$5=0,0,IF(AND($AJ$5&gt;='Справочные данные'!$AH143,$AJ$5&lt;='Справочные данные'!$AI143),1,0))</f>
        <v>0</v>
      </c>
      <c r="AK143" s="3">
        <f>IF($AJ$5=0,0,IF(AND($AJ$5+0.05&gt;='Справочные данные'!$AH143,$AJ$5+0.05&lt;='Справочные данные'!$AI143),1,0))</f>
        <v>0</v>
      </c>
      <c r="AL143">
        <f t="shared" si="4"/>
        <v>1</v>
      </c>
      <c r="AM143" t="str">
        <f t="shared" si="5"/>
        <v>-</v>
      </c>
      <c r="AN143" s="23" t="s">
        <v>164</v>
      </c>
    </row>
    <row r="144" spans="1:40" x14ac:dyDescent="0.25">
      <c r="A144" s="32" t="s">
        <v>165</v>
      </c>
      <c r="B144" s="3">
        <f>IF($C$5=0,0,IF(AND($C$5-IF('Справочные данные'!B144&lt;=0.12,0,0.02)&gt;='Справочные данные'!B144,$C$5-IF('Справочные данные'!C144&lt;=0.12,0,0.02)&lt;='Справочные данные'!C144),1,0))</f>
        <v>0</v>
      </c>
      <c r="C144" s="3">
        <f>IF($C$5=0,0,IF(AND($C$5&gt;='Справочные данные'!B144,'Справочные данные'!$B$2&lt;='Справочные данные'!C144),1,0))</f>
        <v>0</v>
      </c>
      <c r="D144" s="3">
        <f>IF($C$5=0,0,IF(AND($C$5+IF('Справочные данные'!B144&lt;=0.12,0.01,0.02)&gt;='Справочные данные'!B144,$C$5+IF('Справочные данные'!C144&lt;=0.12,0.01,0.02)&lt;='Справочные данные'!C144),1,0))</f>
        <v>0</v>
      </c>
      <c r="E144" s="3">
        <f>IF($F$5=0,0,IF(AND($F$5-IF('Справочные данные'!D144&lt;=0.9,0.1,0.1)&gt;='Справочные данные'!D144,$F$5-IF('Справочные данные'!E144&lt;=0.9,0.1,0.1)&lt;='Справочные данные'!E144),1,0))</f>
        <v>0</v>
      </c>
      <c r="F144" s="3">
        <f>IF($F$5=0,0,IF(AND($F$5&gt;='Справочные данные'!$D144,$F$5&lt;='Справочные данные'!E144),1,0))</f>
        <v>0</v>
      </c>
      <c r="G144" s="3">
        <f>IF($F$5=0,0,IF(AND($F$5+IF('Справочные данные'!D144&lt;=0.9,0.1,0.2)&gt;='Справочные данные'!D144,$F$5+IF('Справочные данные'!E144&lt;=0.9,0.1,0.2)&lt;='Справочные данные'!E144),1,0))</f>
        <v>0</v>
      </c>
      <c r="H144" s="3">
        <f>IF($I$5=0,0,IF(AND($I$5-IF('Справочные данные'!F144&lt;=0.9,0.1,IF('Справочные данные'!F144&lt;=8,0.12,0.5))&gt;='Справочные данные'!$F144,$I$5-IF('Справочные данные'!G144&lt;=0.9,0.1,IF('Справочные данные'!G144&lt;=8,0.12,0.5))&lt;='Справочные данные'!$G144),1,0))</f>
        <v>0</v>
      </c>
      <c r="I144" s="3">
        <f>IF($I$5=0,0,IF(AND($I$5&gt;='Справочные данные'!$F144,$I$5&lt;='Справочные данные'!$G144),1,0))</f>
        <v>0</v>
      </c>
      <c r="J144" s="3">
        <f>IF($I$5=0,0,IF(AND($I$5+IF('Справочные данные'!F144&lt;=0.9,0.1,IF('Справочные данные'!F144&lt;=8,0.2,0.5))&gt;='Справочные данные'!F144,$I$5+IF('Справочные данные'!G144&lt;=0.9,0.1,IF('Справочные данные'!G144&lt;=8,0.2,0.5))&lt;='Справочные данные'!G144),1,0))</f>
        <v>0</v>
      </c>
      <c r="K144" s="3">
        <f>IF($L$5=0,0,IF(AND($L$5-IF('Справочные данные'!L144&lt;=5,0.2,IF('Справочные данные'!L144&lt;=20,0.5,1))&gt;='Справочные данные'!$L144,$L$5-IF('Справочные данные'!M144&lt;=5,0.2,IF('Справочные данные'!M144&lt;=20,0.5,1))&lt;='Справочные данные'!$M144),1,0))</f>
        <v>0</v>
      </c>
      <c r="L144" s="3">
        <f>IF($L$5=0,0,IF(AND($L$5&gt;='Справочные данные'!$L144,$L$5&lt;='Справочные данные'!$M144),1,0))</f>
        <v>0</v>
      </c>
      <c r="M144" s="3">
        <f>IF($L$5=0,0,IF(AND($L$5+IF('Справочные данные'!L144&lt;=5,0.2,IF('Справочные данные'!L144&lt;=20,0.5,1))&gt;='Справочные данные'!L144,$L$5+IF('Справочные данные'!M144&lt;=5,0.2,IF('Справочные данные'!M144&lt;=20,0.5,1))&lt;='Справочные данные'!M144),1,0))</f>
        <v>0</v>
      </c>
      <c r="N144" s="3">
        <f>IF($O$5=0,0,IF(AND($O$5-IF('Справочные данные'!N144&lt;=1,0.1,IF('Справочные данные'!N144&lt;=2,0.15,IF('Справочные данные'!N144&lt;=3,0.2,IF('Справочные данные'!N144&lt;=6,0.25,0.5))))&gt;='Справочные данные'!$N144,$O$5-IF('Справочные данные'!O144&lt;=1,0.1,IF('Справочные данные'!O144&lt;=2,0.15,IF('Справочные данные'!O144&lt;=3,0.2,IF('Справочные данные'!O144&lt;=6,0.25,0.5))))&lt;='Справочные данные'!$O144),1,0))</f>
        <v>0</v>
      </c>
      <c r="O144" s="4">
        <f>IF($O$5=0,0,IF(AND($O$5&gt;='Справочные данные'!$N144,$O$5&lt;='Справочные данные'!$O144),1,0))</f>
        <v>0</v>
      </c>
      <c r="P144" s="3">
        <f>IF($O$5=0,0,IF(AND($O$5+IF('Справочные данные'!N144&lt;=1,0.1,IF('Справочные данные'!N144&lt;=2,0.1,IF('Справочные данные'!N144&lt;=3,0.2,IF('Справочные данные'!N144&lt;=6,0.2,0.5))))&gt;='Справочные данные'!$N144,$O$5+IF('Справочные данные'!O144&lt;=1,0.1,IF('Справочные данные'!O144&lt;=2,0.1,IF('Справочные данные'!O144&lt;=3,0.2,IF('Справочные данные'!O144&lt;=6,0.2,0.5))))&lt;='Справочные данные'!$O144),1,0))</f>
        <v>0</v>
      </c>
      <c r="Q144" s="3">
        <f>IF($R$5=0,0,IF(AND($R$5-0.1&gt;='Справочные данные'!$P144,$R$5-0.1&lt;='Справочные данные'!$Q144),1,0))</f>
        <v>0</v>
      </c>
      <c r="R144" s="3">
        <f>IF($R$5=0,0,IF(AND($R$5&gt;='Справочные данные'!$P144,$R$5&lt;='Справочные данные'!$Q144),1,0))</f>
        <v>0</v>
      </c>
      <c r="S144" s="3">
        <f>IF($R$5=0,0,IF(AND($R$5+0.1&gt;='Справочные данные'!$P144,$R$5+0.1&lt;='Справочные данные'!$Q144),1,0))</f>
        <v>0</v>
      </c>
      <c r="T144" s="3">
        <f>IF($U$5=0,0,IF(AND($U$5-0.02&gt;='Справочные данные'!$R144,$U$5-0.02&lt;='Справочные данные'!$S144),1,0))</f>
        <v>0</v>
      </c>
      <c r="U144" s="3">
        <f>IF($U$5=0,0,IF(AND($U$5&gt;='Справочные данные'!$R144,$U$5&lt;='Справочные данные'!$S144),1,0))</f>
        <v>0</v>
      </c>
      <c r="V144" s="3">
        <f>IF($U$5=0,0,IF(AND($U$5+0.03&gt;='Справочные данные'!$R144,$U$5+0.03&lt;='Справочные данные'!$S144),1,0))</f>
        <v>0</v>
      </c>
      <c r="W144" s="33">
        <f>IF($X$5=0,0,IF(AND($X$5-0.01&gt;='Справочные данные'!$T144,$X$5-0.01&lt;='Справочные данные'!$U144),1,0))</f>
        <v>0</v>
      </c>
      <c r="X144" s="33">
        <f>IF($X$5=0,0,IF(AND($X$5&gt;='Справочные данные'!$T144,$X$5&lt;='Справочные данные'!$U144),1,0))</f>
        <v>0</v>
      </c>
      <c r="Y144" s="34">
        <f>IF($X$5=0,0,IF(AND($X$5+0.01&gt;='Справочные данные'!$T144,$X$5+0.01&lt;='Справочные данные'!$U144),1,0))</f>
        <v>0</v>
      </c>
      <c r="Z144" s="3">
        <f>IF($AA$5=0,0,IF(AND($AA$5-IF('Справочные данные'!V144&lt;=0.5,0.03,IF('Справочные данные'!V144&lt;=1,0.05,0.1))&gt;='Справочные данные'!$V144,$AA$5-IF('Справочные данные'!W144&lt;=0.5,0.03,IF('Справочные данные'!W144&lt;=1,0.05,0.1))&lt;='Справочные данные'!$W144),1,0))</f>
        <v>0</v>
      </c>
      <c r="AA144" s="3">
        <f>IF($AA$5=0,0,IF(AND($AA$5&gt;='Справочные данные'!$V144,$AA$5&lt;='Справочные данные'!$W144),1,0))</f>
        <v>0</v>
      </c>
      <c r="AB144" s="3">
        <f>IF($AA$5=0,0,IF(AND($AA$5+IF('Справочные данные'!V144&lt;=0.5,0.03,IF('Справочные данные'!V144&lt;=1,0.05,0.1))&gt;='Справочные данные'!$V144,$AA$5+IF('Справочные данные'!W144&lt;=0.5,0.03,IF('Справочные данные'!W144&lt;=1,0.05,0.1))&lt;='Справочные данные'!$W144),1,0))</f>
        <v>0</v>
      </c>
      <c r="AC144" s="3">
        <f>IF($AD$5=0,0,IF(AND($AD$5-0.02&gt;='Справочные данные'!$X144,$AD$5-0.02&lt;='Справочные данные'!$Y144),1,0))</f>
        <v>0</v>
      </c>
      <c r="AD144" s="3">
        <f>IF($AD$5=0,0,IF(AND($AD$5&gt;='Справочные данные'!$X144,$AD$5&lt;='Справочные данные'!$Y144),1,0))</f>
        <v>0</v>
      </c>
      <c r="AE144" s="3">
        <f>IF($AD$5=0,0,IF(AND($AD$5+0.02&gt;='Справочные данные'!$X144,$AD$5+0.02&lt;='Справочные данные'!$Y144),1,0))</f>
        <v>0</v>
      </c>
      <c r="AF144" s="3">
        <f>IF($AG$5=0,0,IF(AND($AG$5-0.02&gt;='Справочные данные'!$AF144,$AG$5-0.02&lt;='Справочные данные'!$AG144),1,0))</f>
        <v>0</v>
      </c>
      <c r="AG144" s="3">
        <f>IF($AG$5=0,0,IF(AND($AG$5&gt;='Справочные данные'!$AF144,$AG$5&lt;='Справочные данные'!$AG144),1,0))</f>
        <v>0</v>
      </c>
      <c r="AH144" s="3">
        <f>IF($AG$5=0,0,IF(AND($AG$5+0.02&gt;='Справочные данные'!$AF144,$AG$5+0.02&lt;='Справочные данные'!$AG144),1,0))</f>
        <v>0</v>
      </c>
      <c r="AI144" s="3">
        <f>IF($AJ$5=0,0,IF(AND($AJ$5-0.05&gt;='Справочные данные'!$AH144,$AJ$5-0.05&lt;='Справочные данные'!$AI144),1,0))</f>
        <v>0</v>
      </c>
      <c r="AJ144" s="3">
        <f>IF($AJ$5=0,0,IF(AND($AJ$5&gt;='Справочные данные'!$AH144,$AJ$5&lt;='Справочные данные'!$AI144),1,0))</f>
        <v>0</v>
      </c>
      <c r="AK144" s="3">
        <f>IF($AJ$5=0,0,IF(AND($AJ$5+0.05&gt;='Справочные данные'!$AH144,$AJ$5+0.05&lt;='Справочные данные'!$AI144),1,0))</f>
        <v>0</v>
      </c>
      <c r="AL144">
        <f t="shared" si="4"/>
        <v>0</v>
      </c>
      <c r="AM144" t="str">
        <f t="shared" si="5"/>
        <v>-</v>
      </c>
      <c r="AN144" s="23" t="s">
        <v>165</v>
      </c>
    </row>
    <row r="145" spans="1:40" x14ac:dyDescent="0.25">
      <c r="A145" s="32" t="s">
        <v>166</v>
      </c>
      <c r="B145" s="3">
        <f>IF($C$5=0,0,IF(AND($C$5-IF('Справочные данные'!B145&lt;=0.12,0,0.02)&gt;='Справочные данные'!B145,$C$5-IF('Справочные данные'!C145&lt;=0.12,0,0.02)&lt;='Справочные данные'!C145),1,0))</f>
        <v>1</v>
      </c>
      <c r="C145" s="3">
        <f>IF($C$5=0,0,IF(AND($C$5&gt;='Справочные данные'!B145,'Справочные данные'!$B$2&lt;='Справочные данные'!C145),1,0))</f>
        <v>0</v>
      </c>
      <c r="D145" s="3">
        <f>IF($C$5=0,0,IF(AND($C$5+IF('Справочные данные'!B145&lt;=0.12,0.01,0.02)&gt;='Справочные данные'!B145,$C$5+IF('Справочные данные'!C145&lt;=0.12,0.01,0.02)&lt;='Справочные данные'!C145),1,0))</f>
        <v>0</v>
      </c>
      <c r="E145" s="3">
        <f>IF($F$5=0,0,IF(AND($F$5-IF('Справочные данные'!D145&lt;=0.9,0.1,0.1)&gt;='Справочные данные'!D145,$F$5-IF('Справочные данные'!E145&lt;=0.9,0.1,0.1)&lt;='Справочные данные'!E145),1,0))</f>
        <v>1</v>
      </c>
      <c r="F145" s="3">
        <f>IF($F$5=0,0,IF(AND($F$5&gt;='Справочные данные'!$D145,$F$5&lt;='Справочные данные'!E145),1,0))</f>
        <v>1</v>
      </c>
      <c r="G145" s="3">
        <f>IF($F$5=0,0,IF(AND($F$5+IF('Справочные данные'!D145&lt;=0.9,0.1,0.2)&gt;='Справочные данные'!D145,$F$5+IF('Справочные данные'!E145&lt;=0.9,0.1,0.2)&lt;='Справочные данные'!E145),1,0))</f>
        <v>0</v>
      </c>
      <c r="H145" s="3">
        <f>IF($I$5=0,0,IF(AND($I$5-IF('Справочные данные'!F145&lt;=0.9,0.1,IF('Справочные данные'!F145&lt;=8,0.12,0.5))&gt;='Справочные данные'!$F145,$I$5-IF('Справочные данные'!G145&lt;=0.9,0.1,IF('Справочные данные'!G145&lt;=8,0.12,0.5))&lt;='Справочные данные'!$G145),1,0))</f>
        <v>0</v>
      </c>
      <c r="I145" s="3">
        <f>IF($I$5=0,0,IF(AND($I$5&gt;='Справочные данные'!$F145,$I$5&lt;='Справочные данные'!$G145),1,0))</f>
        <v>0</v>
      </c>
      <c r="J145" s="3">
        <f>IF($I$5=0,0,IF(AND($I$5+IF('Справочные данные'!F145&lt;=0.9,0.1,IF('Справочные данные'!F145&lt;=8,0.2,0.5))&gt;='Справочные данные'!F145,$I$5+IF('Справочные данные'!G145&lt;=0.9,0.1,IF('Справочные данные'!G145&lt;=8,0.2,0.5))&lt;='Справочные данные'!G145),1,0))</f>
        <v>0</v>
      </c>
      <c r="K145" s="3">
        <f>IF($L$5=0,0,IF(AND($L$5-IF('Справочные данные'!L145&lt;=5,0.2,IF('Справочные данные'!L145&lt;=20,0.5,1))&gt;='Справочные данные'!$L145,$L$5-IF('Справочные данные'!M145&lt;=5,0.2,IF('Справочные данные'!M145&lt;=20,0.5,1))&lt;='Справочные данные'!$M145),1,0))</f>
        <v>0</v>
      </c>
      <c r="L145" s="3">
        <f>IF($L$5=0,0,IF(AND($L$5&gt;='Справочные данные'!$L145,$L$5&lt;='Справочные данные'!$M145),1,0))</f>
        <v>0</v>
      </c>
      <c r="M145" s="3">
        <f>IF($L$5=0,0,IF(AND($L$5+IF('Справочные данные'!L145&lt;=5,0.2,IF('Справочные данные'!L145&lt;=20,0.5,1))&gt;='Справочные данные'!L145,$L$5+IF('Справочные данные'!M145&lt;=5,0.2,IF('Справочные данные'!M145&lt;=20,0.5,1))&lt;='Справочные данные'!M145),1,0))</f>
        <v>0</v>
      </c>
      <c r="N145" s="3">
        <f>IF($O$5=0,0,IF(AND($O$5-IF('Справочные данные'!N145&lt;=1,0.1,IF('Справочные данные'!N145&lt;=2,0.15,IF('Справочные данные'!N145&lt;=3,0.2,IF('Справочные данные'!N145&lt;=6,0.25,0.5))))&gt;='Справочные данные'!$N145,$O$5-IF('Справочные данные'!O145&lt;=1,0.1,IF('Справочные данные'!O145&lt;=2,0.15,IF('Справочные данные'!O145&lt;=3,0.2,IF('Справочные данные'!O145&lt;=6,0.25,0.5))))&lt;='Справочные данные'!$O145),1,0))</f>
        <v>0</v>
      </c>
      <c r="O145" s="4">
        <f>IF($O$5=0,0,IF(AND($O$5&gt;='Справочные данные'!$N145,$O$5&lt;='Справочные данные'!$O145),1,0))</f>
        <v>0</v>
      </c>
      <c r="P145" s="3">
        <f>IF($O$5=0,0,IF(AND($O$5+IF('Справочные данные'!N145&lt;=1,0.1,IF('Справочные данные'!N145&lt;=2,0.1,IF('Справочные данные'!N145&lt;=3,0.2,IF('Справочные данные'!N145&lt;=6,0.2,0.5))))&gt;='Справочные данные'!$N145,$O$5+IF('Справочные данные'!O145&lt;=1,0.1,IF('Справочные данные'!O145&lt;=2,0.1,IF('Справочные данные'!O145&lt;=3,0.2,IF('Справочные данные'!O145&lt;=6,0.2,0.5))))&lt;='Справочные данные'!$O145),1,0))</f>
        <v>0</v>
      </c>
      <c r="Q145" s="3">
        <f>IF($R$5=0,0,IF(AND($R$5-0.1&gt;='Справочные данные'!$P145,$R$5-0.1&lt;='Справочные данные'!$Q145),1,0))</f>
        <v>0</v>
      </c>
      <c r="R145" s="3">
        <f>IF($R$5=0,0,IF(AND($R$5&gt;='Справочные данные'!$P145,$R$5&lt;='Справочные данные'!$Q145),1,0))</f>
        <v>0</v>
      </c>
      <c r="S145" s="3">
        <f>IF($R$5=0,0,IF(AND($R$5+0.1&gt;='Справочные данные'!$P145,$R$5+0.1&lt;='Справочные данные'!$Q145),1,0))</f>
        <v>0</v>
      </c>
      <c r="T145" s="3">
        <f>IF($U$5=0,0,IF(AND($U$5-0.02&gt;='Справочные данные'!$R145,$U$5-0.02&lt;='Справочные данные'!$S145),1,0))</f>
        <v>0</v>
      </c>
      <c r="U145" s="3">
        <f>IF($U$5=0,0,IF(AND($U$5&gt;='Справочные данные'!$R145,$U$5&lt;='Справочные данные'!$S145),1,0))</f>
        <v>0</v>
      </c>
      <c r="V145" s="3">
        <f>IF($U$5=0,0,IF(AND($U$5+0.03&gt;='Справочные данные'!$R145,$U$5+0.03&lt;='Справочные данные'!$S145),1,0))</f>
        <v>0</v>
      </c>
      <c r="W145" s="33">
        <f>IF($X$5=0,0,IF(AND($X$5-0.01&gt;='Справочные данные'!$T145,$X$5-0.01&lt;='Справочные данные'!$U145),1,0))</f>
        <v>0</v>
      </c>
      <c r="X145" s="33">
        <f>IF($X$5=0,0,IF(AND($X$5&gt;='Справочные данные'!$T145,$X$5&lt;='Справочные данные'!$U145),1,0))</f>
        <v>0</v>
      </c>
      <c r="Y145" s="34">
        <f>IF($X$5=0,0,IF(AND($X$5+0.01&gt;='Справочные данные'!$T145,$X$5+0.01&lt;='Справочные данные'!$U145),1,0))</f>
        <v>0</v>
      </c>
      <c r="Z145" s="3">
        <f>IF($AA$5=0,0,IF(AND($AA$5-IF('Справочные данные'!V145&lt;=0.5,0.03,IF('Справочные данные'!V145&lt;=1,0.05,0.1))&gt;='Справочные данные'!$V145,$AA$5-IF('Справочные данные'!W145&lt;=0.5,0.03,IF('Справочные данные'!W145&lt;=1,0.05,0.1))&lt;='Справочные данные'!$W145),1,0))</f>
        <v>0</v>
      </c>
      <c r="AA145" s="3">
        <f>IF($AA$5=0,0,IF(AND($AA$5&gt;='Справочные данные'!$V145,$AA$5&lt;='Справочные данные'!$W145),1,0))</f>
        <v>0</v>
      </c>
      <c r="AB145" s="3">
        <f>IF($AA$5=0,0,IF(AND($AA$5+IF('Справочные данные'!V145&lt;=0.5,0.03,IF('Справочные данные'!V145&lt;=1,0.05,0.1))&gt;='Справочные данные'!$V145,$AA$5+IF('Справочные данные'!W145&lt;=0.5,0.03,IF('Справочные данные'!W145&lt;=1,0.05,0.1))&lt;='Справочные данные'!$W145),1,0))</f>
        <v>0</v>
      </c>
      <c r="AC145" s="3">
        <f>IF($AD$5=0,0,IF(AND($AD$5-0.02&gt;='Справочные данные'!$X145,$AD$5-0.02&lt;='Справочные данные'!$Y145),1,0))</f>
        <v>0</v>
      </c>
      <c r="AD145" s="3">
        <f>IF($AD$5=0,0,IF(AND($AD$5&gt;='Справочные данные'!$X145,$AD$5&lt;='Справочные данные'!$Y145),1,0))</f>
        <v>0</v>
      </c>
      <c r="AE145" s="3">
        <f>IF($AD$5=0,0,IF(AND($AD$5+0.02&gt;='Справочные данные'!$X145,$AD$5+0.02&lt;='Справочные данные'!$Y145),1,0))</f>
        <v>0</v>
      </c>
      <c r="AF145" s="3">
        <f>IF($AG$5=0,0,IF(AND($AG$5-0.02&gt;='Справочные данные'!$AF145,$AG$5-0.02&lt;='Справочные данные'!$AG145),1,0))</f>
        <v>0</v>
      </c>
      <c r="AG145" s="3">
        <f>IF($AG$5=0,0,IF(AND($AG$5&gt;='Справочные данные'!$AF145,$AG$5&lt;='Справочные данные'!$AG145),1,0))</f>
        <v>0</v>
      </c>
      <c r="AH145" s="3">
        <f>IF($AG$5=0,0,IF(AND($AG$5+0.02&gt;='Справочные данные'!$AF145,$AG$5+0.02&lt;='Справочные данные'!$AG145),1,0))</f>
        <v>0</v>
      </c>
      <c r="AI145" s="3">
        <f>IF($AJ$5=0,0,IF(AND($AJ$5-0.05&gt;='Справочные данные'!$AH145,$AJ$5-0.05&lt;='Справочные данные'!$AI145),1,0))</f>
        <v>0</v>
      </c>
      <c r="AJ145" s="3">
        <f>IF($AJ$5=0,0,IF(AND($AJ$5&gt;='Справочные данные'!$AH145,$AJ$5&lt;='Справочные данные'!$AI145),1,0))</f>
        <v>0</v>
      </c>
      <c r="AK145" s="3">
        <f>IF($AJ$5=0,0,IF(AND($AJ$5+0.05&gt;='Справочные данные'!$AH145,$AJ$5+0.05&lt;='Справочные данные'!$AI145),1,0))</f>
        <v>0</v>
      </c>
      <c r="AL145">
        <f t="shared" si="4"/>
        <v>3</v>
      </c>
      <c r="AM145" t="str">
        <f t="shared" si="5"/>
        <v>-</v>
      </c>
      <c r="AN145" s="23" t="s">
        <v>166</v>
      </c>
    </row>
    <row r="146" spans="1:40" x14ac:dyDescent="0.25">
      <c r="A146" s="32" t="s">
        <v>167</v>
      </c>
      <c r="B146" s="3">
        <f>IF($C$5=0,0,IF(AND($C$5-IF('Справочные данные'!B146&lt;=0.12,0,0.02)&gt;='Справочные данные'!B146,$C$5-IF('Справочные данные'!C146&lt;=0.12,0,0.02)&lt;='Справочные данные'!C146),1,0))</f>
        <v>1</v>
      </c>
      <c r="C146" s="3">
        <f>IF($C$5=0,0,IF(AND($C$5&gt;='Справочные данные'!B146,'Справочные данные'!$B$2&lt;='Справочные данные'!C146),1,0))</f>
        <v>0</v>
      </c>
      <c r="D146" s="3">
        <f>IF($C$5=0,0,IF(AND($C$5+IF('Справочные данные'!B146&lt;=0.12,0.01,0.02)&gt;='Справочные данные'!B146,$C$5+IF('Справочные данные'!C146&lt;=0.12,0.01,0.02)&lt;='Справочные данные'!C146),1,0))</f>
        <v>0</v>
      </c>
      <c r="E146" s="3">
        <f>IF($F$5=0,0,IF(AND($F$5-IF('Справочные данные'!D146&lt;=0.9,0.1,0.1)&gt;='Справочные данные'!D146,$F$5-IF('Справочные данные'!E146&lt;=0.9,0.1,0.1)&lt;='Справочные данные'!E146),1,0))</f>
        <v>1</v>
      </c>
      <c r="F146" s="3">
        <f>IF($F$5=0,0,IF(AND($F$5&gt;='Справочные данные'!$D146,$F$5&lt;='Справочные данные'!E146),1,0))</f>
        <v>0</v>
      </c>
      <c r="G146" s="3">
        <f>IF($F$5=0,0,IF(AND($F$5+IF('Справочные данные'!D146&lt;=0.9,0.1,0.2)&gt;='Справочные данные'!D146,$F$5+IF('Справочные данные'!E146&lt;=0.9,0.1,0.2)&lt;='Справочные данные'!E146),1,0))</f>
        <v>0</v>
      </c>
      <c r="H146" s="3">
        <f>IF($I$5=0,0,IF(AND($I$5-IF('Справочные данные'!F146&lt;=0.9,0.1,IF('Справочные данные'!F146&lt;=8,0.12,0.5))&gt;='Справочные данные'!$F146,$I$5-IF('Справочные данные'!G146&lt;=0.9,0.1,IF('Справочные данные'!G146&lt;=8,0.12,0.5))&lt;='Справочные данные'!$G146),1,0))</f>
        <v>0</v>
      </c>
      <c r="I146" s="3">
        <f>IF($I$5=0,0,IF(AND($I$5&gt;='Справочные данные'!$F146,$I$5&lt;='Справочные данные'!$G146),1,0))</f>
        <v>0</v>
      </c>
      <c r="J146" s="3">
        <f>IF($I$5=0,0,IF(AND($I$5+IF('Справочные данные'!F146&lt;=0.9,0.1,IF('Справочные данные'!F146&lt;=8,0.2,0.5))&gt;='Справочные данные'!F146,$I$5+IF('Справочные данные'!G146&lt;=0.9,0.1,IF('Справочные данные'!G146&lt;=8,0.2,0.5))&lt;='Справочные данные'!G146),1,0))</f>
        <v>0</v>
      </c>
      <c r="K146" s="3">
        <f>IF($L$5=0,0,IF(AND($L$5-IF('Справочные данные'!L146&lt;=5,0.2,IF('Справочные данные'!L146&lt;=20,0.5,1))&gt;='Справочные данные'!$L146,$L$5-IF('Справочные данные'!M146&lt;=5,0.2,IF('Справочные данные'!M146&lt;=20,0.5,1))&lt;='Справочные данные'!$M146),1,0))</f>
        <v>0</v>
      </c>
      <c r="L146" s="3">
        <f>IF($L$5=0,0,IF(AND($L$5&gt;='Справочные данные'!$L146,$L$5&lt;='Справочные данные'!$M146),1,0))</f>
        <v>0</v>
      </c>
      <c r="M146" s="3">
        <f>IF($L$5=0,0,IF(AND($L$5+IF('Справочные данные'!L146&lt;=5,0.2,IF('Справочные данные'!L146&lt;=20,0.5,1))&gt;='Справочные данные'!L146,$L$5+IF('Справочные данные'!M146&lt;=5,0.2,IF('Справочные данные'!M146&lt;=20,0.5,1))&lt;='Справочные данные'!M146),1,0))</f>
        <v>0</v>
      </c>
      <c r="N146" s="3">
        <f>IF($O$5=0,0,IF(AND($O$5-IF('Справочные данные'!N146&lt;=1,0.1,IF('Справочные данные'!N146&lt;=2,0.15,IF('Справочные данные'!N146&lt;=3,0.2,IF('Справочные данные'!N146&lt;=6,0.25,0.5))))&gt;='Справочные данные'!$N146,$O$5-IF('Справочные данные'!O146&lt;=1,0.1,IF('Справочные данные'!O146&lt;=2,0.15,IF('Справочные данные'!O146&lt;=3,0.2,IF('Справочные данные'!O146&lt;=6,0.25,0.5))))&lt;='Справочные данные'!$O146),1,0))</f>
        <v>0</v>
      </c>
      <c r="O146" s="4">
        <f>IF($O$5=0,0,IF(AND($O$5&gt;='Справочные данные'!$N146,$O$5&lt;='Справочные данные'!$O146),1,0))</f>
        <v>0</v>
      </c>
      <c r="P146" s="3">
        <f>IF($O$5=0,0,IF(AND($O$5+IF('Справочные данные'!N146&lt;=1,0.1,IF('Справочные данные'!N146&lt;=2,0.1,IF('Справочные данные'!N146&lt;=3,0.2,IF('Справочные данные'!N146&lt;=6,0.2,0.5))))&gt;='Справочные данные'!$N146,$O$5+IF('Справочные данные'!O146&lt;=1,0.1,IF('Справочные данные'!O146&lt;=2,0.1,IF('Справочные данные'!O146&lt;=3,0.2,IF('Справочные данные'!O146&lt;=6,0.2,0.5))))&lt;='Справочные данные'!$O146),1,0))</f>
        <v>0</v>
      </c>
      <c r="Q146" s="3">
        <f>IF($R$5=0,0,IF(AND($R$5-0.1&gt;='Справочные данные'!$P146,$R$5-0.1&lt;='Справочные данные'!$Q146),1,0))</f>
        <v>0</v>
      </c>
      <c r="R146" s="3">
        <f>IF($R$5=0,0,IF(AND($R$5&gt;='Справочные данные'!$P146,$R$5&lt;='Справочные данные'!$Q146),1,0))</f>
        <v>0</v>
      </c>
      <c r="S146" s="3">
        <f>IF($R$5=0,0,IF(AND($R$5+0.1&gt;='Справочные данные'!$P146,$R$5+0.1&lt;='Справочные данные'!$Q146),1,0))</f>
        <v>0</v>
      </c>
      <c r="T146" s="3">
        <f>IF($U$5=0,0,IF(AND($U$5-0.02&gt;='Справочные данные'!$R146,$U$5-0.02&lt;='Справочные данные'!$S146),1,0))</f>
        <v>0</v>
      </c>
      <c r="U146" s="3">
        <f>IF($U$5=0,0,IF(AND($U$5&gt;='Справочные данные'!$R146,$U$5&lt;='Справочные данные'!$S146),1,0))</f>
        <v>0</v>
      </c>
      <c r="V146" s="3">
        <f>IF($U$5=0,0,IF(AND($U$5+0.03&gt;='Справочные данные'!$R146,$U$5+0.03&lt;='Справочные данные'!$S146),1,0))</f>
        <v>0</v>
      </c>
      <c r="W146" s="33">
        <f>IF($X$5=0,0,IF(AND($X$5-0.01&gt;='Справочные данные'!$T146,$X$5-0.01&lt;='Справочные данные'!$U146),1,0))</f>
        <v>0</v>
      </c>
      <c r="X146" s="33">
        <f>IF($X$5=0,0,IF(AND($X$5&gt;='Справочные данные'!$T146,$X$5&lt;='Справочные данные'!$U146),1,0))</f>
        <v>0</v>
      </c>
      <c r="Y146" s="34">
        <f>IF($X$5=0,0,IF(AND($X$5+0.01&gt;='Справочные данные'!$T146,$X$5+0.01&lt;='Справочные данные'!$U146),1,0))</f>
        <v>0</v>
      </c>
      <c r="Z146" s="3">
        <f>IF($AA$5=0,0,IF(AND($AA$5-IF('Справочные данные'!V146&lt;=0.5,0.03,IF('Справочные данные'!V146&lt;=1,0.05,0.1))&gt;='Справочные данные'!$V146,$AA$5-IF('Справочные данные'!W146&lt;=0.5,0.03,IF('Справочные данные'!W146&lt;=1,0.05,0.1))&lt;='Справочные данные'!$W146),1,0))</f>
        <v>0</v>
      </c>
      <c r="AA146" s="3">
        <f>IF($AA$5=0,0,IF(AND($AA$5&gt;='Справочные данные'!$V146,$AA$5&lt;='Справочные данные'!$W146),1,0))</f>
        <v>0</v>
      </c>
      <c r="AB146" s="3">
        <f>IF($AA$5=0,0,IF(AND($AA$5+IF('Справочные данные'!V146&lt;=0.5,0.03,IF('Справочные данные'!V146&lt;=1,0.05,0.1))&gt;='Справочные данные'!$V146,$AA$5+IF('Справочные данные'!W146&lt;=0.5,0.03,IF('Справочные данные'!W146&lt;=1,0.05,0.1))&lt;='Справочные данные'!$W146),1,0))</f>
        <v>0</v>
      </c>
      <c r="AC146" s="3">
        <f>IF($AD$5=0,0,IF(AND($AD$5-0.02&gt;='Справочные данные'!$X146,$AD$5-0.02&lt;='Справочные данные'!$Y146),1,0))</f>
        <v>0</v>
      </c>
      <c r="AD146" s="3">
        <f>IF($AD$5=0,0,IF(AND($AD$5&gt;='Справочные данные'!$X146,$AD$5&lt;='Справочные данные'!$Y146),1,0))</f>
        <v>0</v>
      </c>
      <c r="AE146" s="3">
        <f>IF($AD$5=0,0,IF(AND($AD$5+0.02&gt;='Справочные данные'!$X146,$AD$5+0.02&lt;='Справочные данные'!$Y146),1,0))</f>
        <v>0</v>
      </c>
      <c r="AF146" s="3">
        <f>IF($AG$5=0,0,IF(AND($AG$5-0.02&gt;='Справочные данные'!$AF146,$AG$5-0.02&lt;='Справочные данные'!$AG146),1,0))</f>
        <v>0</v>
      </c>
      <c r="AG146" s="3">
        <f>IF($AG$5=0,0,IF(AND($AG$5&gt;='Справочные данные'!$AF146,$AG$5&lt;='Справочные данные'!$AG146),1,0))</f>
        <v>0</v>
      </c>
      <c r="AH146" s="3">
        <f>IF($AG$5=0,0,IF(AND($AG$5+0.02&gt;='Справочные данные'!$AF146,$AG$5+0.02&lt;='Справочные данные'!$AG146),1,0))</f>
        <v>0</v>
      </c>
      <c r="AI146" s="3">
        <f>IF($AJ$5=0,0,IF(AND($AJ$5-0.05&gt;='Справочные данные'!$AH146,$AJ$5-0.05&lt;='Справочные данные'!$AI146),1,0))</f>
        <v>0</v>
      </c>
      <c r="AJ146" s="3">
        <f>IF($AJ$5=0,0,IF(AND($AJ$5&gt;='Справочные данные'!$AH146,$AJ$5&lt;='Справочные данные'!$AI146),1,0))</f>
        <v>0</v>
      </c>
      <c r="AK146" s="3">
        <f>IF($AJ$5=0,0,IF(AND($AJ$5+0.05&gt;='Справочные данные'!$AH146,$AJ$5+0.05&lt;='Справочные данные'!$AI146),1,0))</f>
        <v>0</v>
      </c>
      <c r="AL146">
        <f t="shared" si="4"/>
        <v>2</v>
      </c>
      <c r="AM146" t="str">
        <f t="shared" si="5"/>
        <v>-</v>
      </c>
      <c r="AN146" s="23" t="s">
        <v>167</v>
      </c>
    </row>
    <row r="147" spans="1:40" x14ac:dyDescent="0.25">
      <c r="A147" s="32" t="s">
        <v>168</v>
      </c>
      <c r="B147" s="3">
        <f>IF($C$5=0,0,IF(AND($C$5-IF('Справочные данные'!B147&lt;=0.12,0,0.02)&gt;='Справочные данные'!B147,$C$5-IF('Справочные данные'!C147&lt;=0.12,0,0.02)&lt;='Справочные данные'!C147),1,0))</f>
        <v>0</v>
      </c>
      <c r="C147" s="3">
        <f>IF($C$5=0,0,IF(AND($C$5&gt;='Справочные данные'!B147,'Справочные данные'!$B$2&lt;='Справочные данные'!C147),1,0))</f>
        <v>0</v>
      </c>
      <c r="D147" s="3">
        <f>IF($C$5=0,0,IF(AND($C$5+IF('Справочные данные'!B147&lt;=0.12,0.01,0.02)&gt;='Справочные данные'!B147,$C$5+IF('Справочные данные'!C147&lt;=0.12,0.01,0.02)&lt;='Справочные данные'!C147),1,0))</f>
        <v>0</v>
      </c>
      <c r="E147" s="3">
        <f>IF($F$5=0,0,IF(AND($F$5-IF('Справочные данные'!D147&lt;=0.9,0.1,0.1)&gt;='Справочные данные'!D147,$F$5-IF('Справочные данные'!E147&lt;=0.9,0.1,0.1)&lt;='Справочные данные'!E147),1,0))</f>
        <v>0</v>
      </c>
      <c r="F147" s="3">
        <f>IF($F$5=0,0,IF(AND($F$5&gt;='Справочные данные'!$D147,$F$5&lt;='Справочные данные'!E147),1,0))</f>
        <v>0</v>
      </c>
      <c r="G147" s="3">
        <f>IF($F$5=0,0,IF(AND($F$5+IF('Справочные данные'!D147&lt;=0.9,0.1,0.2)&gt;='Справочные данные'!D147,$F$5+IF('Справочные данные'!E147&lt;=0.9,0.1,0.2)&lt;='Справочные данные'!E147),1,0))</f>
        <v>0</v>
      </c>
      <c r="H147" s="3">
        <f>IF($I$5=0,0,IF(AND($I$5-IF('Справочные данные'!F147&lt;=0.9,0.1,IF('Справочные данные'!F147&lt;=8,0.12,0.5))&gt;='Справочные данные'!$F147,$I$5-IF('Справочные данные'!G147&lt;=0.9,0.1,IF('Справочные данные'!G147&lt;=8,0.12,0.5))&lt;='Справочные данные'!$G147),1,0))</f>
        <v>0</v>
      </c>
      <c r="I147" s="3">
        <f>IF($I$5=0,0,IF(AND($I$5&gt;='Справочные данные'!$F147,$I$5&lt;='Справочные данные'!$G147),1,0))</f>
        <v>0</v>
      </c>
      <c r="J147" s="3">
        <f>IF($I$5=0,0,IF(AND($I$5+IF('Справочные данные'!F147&lt;=0.9,0.1,IF('Справочные данные'!F147&lt;=8,0.2,0.5))&gt;='Справочные данные'!F147,$I$5+IF('Справочные данные'!G147&lt;=0.9,0.1,IF('Справочные данные'!G147&lt;=8,0.2,0.5))&lt;='Справочные данные'!G147),1,0))</f>
        <v>0</v>
      </c>
      <c r="K147" s="3">
        <f>IF($L$5=0,0,IF(AND($L$5-IF('Справочные данные'!L147&lt;=5,0.2,IF('Справочные данные'!L147&lt;=20,0.5,1))&gt;='Справочные данные'!$L147,$L$5-IF('Справочные данные'!M147&lt;=5,0.2,IF('Справочные данные'!M147&lt;=20,0.5,1))&lt;='Справочные данные'!$M147),1,0))</f>
        <v>0</v>
      </c>
      <c r="L147" s="3">
        <f>IF($L$5=0,0,IF(AND($L$5&gt;='Справочные данные'!$L147,$L$5&lt;='Справочные данные'!$M147),1,0))</f>
        <v>0</v>
      </c>
      <c r="M147" s="3">
        <f>IF($L$5=0,0,IF(AND($L$5+IF('Справочные данные'!L147&lt;=5,0.2,IF('Справочные данные'!L147&lt;=20,0.5,1))&gt;='Справочные данные'!L147,$L$5+IF('Справочные данные'!M147&lt;=5,0.2,IF('Справочные данные'!M147&lt;=20,0.5,1))&lt;='Справочные данные'!M147),1,0))</f>
        <v>0</v>
      </c>
      <c r="N147" s="3">
        <f>IF($O$5=0,0,IF(AND($O$5-IF('Справочные данные'!N147&lt;=1,0.1,IF('Справочные данные'!N147&lt;=2,0.15,IF('Справочные данные'!N147&lt;=3,0.2,IF('Справочные данные'!N147&lt;=6,0.25,0.5))))&gt;='Справочные данные'!$N147,$O$5-IF('Справочные данные'!O147&lt;=1,0.1,IF('Справочные данные'!O147&lt;=2,0.15,IF('Справочные данные'!O147&lt;=3,0.2,IF('Справочные данные'!O147&lt;=6,0.25,0.5))))&lt;='Справочные данные'!$O147),1,0))</f>
        <v>0</v>
      </c>
      <c r="O147" s="4">
        <f>IF($O$5=0,0,IF(AND($O$5&gt;='Справочные данные'!$N147,$O$5&lt;='Справочные данные'!$O147),1,0))</f>
        <v>0</v>
      </c>
      <c r="P147" s="3">
        <f>IF($O$5=0,0,IF(AND($O$5+IF('Справочные данные'!N147&lt;=1,0.1,IF('Справочные данные'!N147&lt;=2,0.1,IF('Справочные данные'!N147&lt;=3,0.2,IF('Справочные данные'!N147&lt;=6,0.2,0.5))))&gt;='Справочные данные'!$N147,$O$5+IF('Справочные данные'!O147&lt;=1,0.1,IF('Справочные данные'!O147&lt;=2,0.1,IF('Справочные данные'!O147&lt;=3,0.2,IF('Справочные данные'!O147&lt;=6,0.2,0.5))))&lt;='Справочные данные'!$O147),1,0))</f>
        <v>0</v>
      </c>
      <c r="Q147" s="3">
        <f>IF($R$5=0,0,IF(AND($R$5-0.1&gt;='Справочные данные'!$P147,$R$5-0.1&lt;='Справочные данные'!$Q147),1,0))</f>
        <v>0</v>
      </c>
      <c r="R147" s="3">
        <f>IF($R$5=0,0,IF(AND($R$5&gt;='Справочные данные'!$P147,$R$5&lt;='Справочные данные'!$Q147),1,0))</f>
        <v>0</v>
      </c>
      <c r="S147" s="3">
        <f>IF($R$5=0,0,IF(AND($R$5+0.1&gt;='Справочные данные'!$P147,$R$5+0.1&lt;='Справочные данные'!$Q147),1,0))</f>
        <v>0</v>
      </c>
      <c r="T147" s="3">
        <f>IF($U$5=0,0,IF(AND($U$5-0.02&gt;='Справочные данные'!$R147,$U$5-0.02&lt;='Справочные данные'!$S147),1,0))</f>
        <v>0</v>
      </c>
      <c r="U147" s="3">
        <f>IF($U$5=0,0,IF(AND($U$5&gt;='Справочные данные'!$R147,$U$5&lt;='Справочные данные'!$S147),1,0))</f>
        <v>0</v>
      </c>
      <c r="V147" s="3">
        <f>IF($U$5=0,0,IF(AND($U$5+0.03&gt;='Справочные данные'!$R147,$U$5+0.03&lt;='Справочные данные'!$S147),1,0))</f>
        <v>0</v>
      </c>
      <c r="W147" s="33">
        <f>IF($X$5=0,0,IF(AND($X$5-0.01&gt;='Справочные данные'!$T147,$X$5-0.01&lt;='Справочные данные'!$U147),1,0))</f>
        <v>0</v>
      </c>
      <c r="X147" s="33">
        <f>IF($X$5=0,0,IF(AND($X$5&gt;='Справочные данные'!$T147,$X$5&lt;='Справочные данные'!$U147),1,0))</f>
        <v>0</v>
      </c>
      <c r="Y147" s="34">
        <f>IF($X$5=0,0,IF(AND($X$5+0.01&gt;='Справочные данные'!$T147,$X$5+0.01&lt;='Справочные данные'!$U147),1,0))</f>
        <v>0</v>
      </c>
      <c r="Z147" s="3">
        <f>IF($AA$5=0,0,IF(AND($AA$5-IF('Справочные данные'!V147&lt;=0.5,0.03,IF('Справочные данные'!V147&lt;=1,0.05,0.1))&gt;='Справочные данные'!$V147,$AA$5-IF('Справочные данные'!W147&lt;=0.5,0.03,IF('Справочные данные'!W147&lt;=1,0.05,0.1))&lt;='Справочные данные'!$W147),1,0))</f>
        <v>0</v>
      </c>
      <c r="AA147" s="3">
        <f>IF($AA$5=0,0,IF(AND($AA$5&gt;='Справочные данные'!$V147,$AA$5&lt;='Справочные данные'!$W147),1,0))</f>
        <v>0</v>
      </c>
      <c r="AB147" s="3">
        <f>IF($AA$5=0,0,IF(AND($AA$5+IF('Справочные данные'!V147&lt;=0.5,0.03,IF('Справочные данные'!V147&lt;=1,0.05,0.1))&gt;='Справочные данные'!$V147,$AA$5+IF('Справочные данные'!W147&lt;=0.5,0.03,IF('Справочные данные'!W147&lt;=1,0.05,0.1))&lt;='Справочные данные'!$W147),1,0))</f>
        <v>0</v>
      </c>
      <c r="AC147" s="3">
        <f>IF($AD$5=0,0,IF(AND($AD$5-0.02&gt;='Справочные данные'!$X147,$AD$5-0.02&lt;='Справочные данные'!$Y147),1,0))</f>
        <v>0</v>
      </c>
      <c r="AD147" s="3">
        <f>IF($AD$5=0,0,IF(AND($AD$5&gt;='Справочные данные'!$X147,$AD$5&lt;='Справочные данные'!$Y147),1,0))</f>
        <v>0</v>
      </c>
      <c r="AE147" s="3">
        <f>IF($AD$5=0,0,IF(AND($AD$5+0.02&gt;='Справочные данные'!$X147,$AD$5+0.02&lt;='Справочные данные'!$Y147),1,0))</f>
        <v>0</v>
      </c>
      <c r="AF147" s="3">
        <f>IF($AG$5=0,0,IF(AND($AG$5-0.02&gt;='Справочные данные'!$AF147,$AG$5-0.02&lt;='Справочные данные'!$AG147),1,0))</f>
        <v>0</v>
      </c>
      <c r="AG147" s="3">
        <f>IF($AG$5=0,0,IF(AND($AG$5&gt;='Справочные данные'!$AF147,$AG$5&lt;='Справочные данные'!$AG147),1,0))</f>
        <v>0</v>
      </c>
      <c r="AH147" s="3">
        <f>IF($AG$5=0,0,IF(AND($AG$5+0.02&gt;='Справочные данные'!$AF147,$AG$5+0.02&lt;='Справочные данные'!$AG147),1,0))</f>
        <v>0</v>
      </c>
      <c r="AI147" s="3">
        <f>IF($AJ$5=0,0,IF(AND($AJ$5-0.05&gt;='Справочные данные'!$AH147,$AJ$5-0.05&lt;='Справочные данные'!$AI147),1,0))</f>
        <v>0</v>
      </c>
      <c r="AJ147" s="3">
        <f>IF($AJ$5=0,0,IF(AND($AJ$5&gt;='Справочные данные'!$AH147,$AJ$5&lt;='Справочные данные'!$AI147),1,0))</f>
        <v>0</v>
      </c>
      <c r="AK147" s="3">
        <f>IF($AJ$5=0,0,IF(AND($AJ$5+0.05&gt;='Справочные данные'!$AH147,$AJ$5+0.05&lt;='Справочные данные'!$AI147),1,0))</f>
        <v>0</v>
      </c>
      <c r="AL147">
        <f t="shared" si="4"/>
        <v>0</v>
      </c>
      <c r="AM147" t="str">
        <f t="shared" si="5"/>
        <v>-</v>
      </c>
      <c r="AN147" s="23" t="s">
        <v>168</v>
      </c>
    </row>
    <row r="148" spans="1:40" x14ac:dyDescent="0.25">
      <c r="A148" s="32" t="s">
        <v>169</v>
      </c>
      <c r="B148" s="3">
        <f>IF($C$5=0,0,IF(AND($C$5-IF('Справочные данные'!B148&lt;=0.12,0,0.02)&gt;='Справочные данные'!B148,$C$5-IF('Справочные данные'!C148&lt;=0.12,0,0.02)&lt;='Справочные данные'!C148),1,0))</f>
        <v>0</v>
      </c>
      <c r="C148" s="3">
        <f>IF($C$5=0,0,IF(AND($C$5&gt;='Справочные данные'!B148,'Справочные данные'!$B$2&lt;='Справочные данные'!C148),1,0))</f>
        <v>0</v>
      </c>
      <c r="D148" s="3">
        <f>IF($C$5=0,0,IF(AND($C$5+IF('Справочные данные'!B148&lt;=0.12,0.01,0.02)&gt;='Справочные данные'!B148,$C$5+IF('Справочные данные'!C148&lt;=0.12,0.01,0.02)&lt;='Справочные данные'!C148),1,0))</f>
        <v>0</v>
      </c>
      <c r="E148" s="3">
        <f>IF($F$5=0,0,IF(AND($F$5-IF('Справочные данные'!D148&lt;=0.9,0.1,0.1)&gt;='Справочные данные'!D148,$F$5-IF('Справочные данные'!E148&lt;=0.9,0.1,0.1)&lt;='Справочные данные'!E148),1,0))</f>
        <v>1</v>
      </c>
      <c r="F148" s="3">
        <f>IF($F$5=0,0,IF(AND($F$5&gt;='Справочные данные'!$D148,$F$5&lt;='Справочные данные'!E148),1,0))</f>
        <v>0</v>
      </c>
      <c r="G148" s="3">
        <f>IF($F$5=0,0,IF(AND($F$5+IF('Справочные данные'!D148&lt;=0.9,0.1,0.2)&gt;='Справочные данные'!D148,$F$5+IF('Справочные данные'!E148&lt;=0.9,0.1,0.2)&lt;='Справочные данные'!E148),1,0))</f>
        <v>0</v>
      </c>
      <c r="H148" s="3">
        <f>IF($I$5=0,0,IF(AND($I$5-IF('Справочные данные'!F148&lt;=0.9,0.1,IF('Справочные данные'!F148&lt;=8,0.12,0.5))&gt;='Справочные данные'!$F148,$I$5-IF('Справочные данные'!G148&lt;=0.9,0.1,IF('Справочные данные'!G148&lt;=8,0.12,0.5))&lt;='Справочные данные'!$G148),1,0))</f>
        <v>0</v>
      </c>
      <c r="I148" s="3">
        <f>IF($I$5=0,0,IF(AND($I$5&gt;='Справочные данные'!$F148,$I$5&lt;='Справочные данные'!$G148),1,0))</f>
        <v>0</v>
      </c>
      <c r="J148" s="3">
        <f>IF($I$5=0,0,IF(AND($I$5+IF('Справочные данные'!F148&lt;=0.9,0.1,IF('Справочные данные'!F148&lt;=8,0.2,0.5))&gt;='Справочные данные'!F148,$I$5+IF('Справочные данные'!G148&lt;=0.9,0.1,IF('Справочные данные'!G148&lt;=8,0.2,0.5))&lt;='Справочные данные'!G148),1,0))</f>
        <v>0</v>
      </c>
      <c r="K148" s="3">
        <f>IF($L$5=0,0,IF(AND($L$5-IF('Справочные данные'!L148&lt;=5,0.2,IF('Справочные данные'!L148&lt;=20,0.5,1))&gt;='Справочные данные'!$L148,$L$5-IF('Справочные данные'!M148&lt;=5,0.2,IF('Справочные данные'!M148&lt;=20,0.5,1))&lt;='Справочные данные'!$M148),1,0))</f>
        <v>0</v>
      </c>
      <c r="L148" s="3">
        <f>IF($L$5=0,0,IF(AND($L$5&gt;='Справочные данные'!$L148,$L$5&lt;='Справочные данные'!$M148),1,0))</f>
        <v>0</v>
      </c>
      <c r="M148" s="3">
        <f>IF($L$5=0,0,IF(AND($L$5+IF('Справочные данные'!L148&lt;=5,0.2,IF('Справочные данные'!L148&lt;=20,0.5,1))&gt;='Справочные данные'!L148,$L$5+IF('Справочные данные'!M148&lt;=5,0.2,IF('Справочные данные'!M148&lt;=20,0.5,1))&lt;='Справочные данные'!M148),1,0))</f>
        <v>0</v>
      </c>
      <c r="N148" s="3">
        <f>IF($O$5=0,0,IF(AND($O$5-IF('Справочные данные'!N148&lt;=1,0.1,IF('Справочные данные'!N148&lt;=2,0.15,IF('Справочные данные'!N148&lt;=3,0.2,IF('Справочные данные'!N148&lt;=6,0.25,0.5))))&gt;='Справочные данные'!$N148,$O$5-IF('Справочные данные'!O148&lt;=1,0.1,IF('Справочные данные'!O148&lt;=2,0.15,IF('Справочные данные'!O148&lt;=3,0.2,IF('Справочные данные'!O148&lt;=6,0.25,0.5))))&lt;='Справочные данные'!$O148),1,0))</f>
        <v>0</v>
      </c>
      <c r="O148" s="4">
        <f>IF($O$5=0,0,IF(AND($O$5&gt;='Справочные данные'!$N148,$O$5&lt;='Справочные данные'!$O148),1,0))</f>
        <v>0</v>
      </c>
      <c r="P148" s="3">
        <f>IF($O$5=0,0,IF(AND($O$5+IF('Справочные данные'!N148&lt;=1,0.1,IF('Справочные данные'!N148&lt;=2,0.1,IF('Справочные данные'!N148&lt;=3,0.2,IF('Справочные данные'!N148&lt;=6,0.2,0.5))))&gt;='Справочные данные'!$N148,$O$5+IF('Справочные данные'!O148&lt;=1,0.1,IF('Справочные данные'!O148&lt;=2,0.1,IF('Справочные данные'!O148&lt;=3,0.2,IF('Справочные данные'!O148&lt;=6,0.2,0.5))))&lt;='Справочные данные'!$O148),1,0))</f>
        <v>0</v>
      </c>
      <c r="Q148" s="3">
        <f>IF($R$5=0,0,IF(AND($R$5-0.1&gt;='Справочные данные'!$P148,$R$5-0.1&lt;='Справочные данные'!$Q148),1,0))</f>
        <v>0</v>
      </c>
      <c r="R148" s="3">
        <f>IF($R$5=0,0,IF(AND($R$5&gt;='Справочные данные'!$P148,$R$5&lt;='Справочные данные'!$Q148),1,0))</f>
        <v>0</v>
      </c>
      <c r="S148" s="3">
        <f>IF($R$5=0,0,IF(AND($R$5+0.1&gt;='Справочные данные'!$P148,$R$5+0.1&lt;='Справочные данные'!$Q148),1,0))</f>
        <v>0</v>
      </c>
      <c r="T148" s="3">
        <f>IF($U$5=0,0,IF(AND($U$5-0.02&gt;='Справочные данные'!$R148,$U$5-0.02&lt;='Справочные данные'!$S148),1,0))</f>
        <v>0</v>
      </c>
      <c r="U148" s="3">
        <f>IF($U$5=0,0,IF(AND($U$5&gt;='Справочные данные'!$R148,$U$5&lt;='Справочные данные'!$S148),1,0))</f>
        <v>0</v>
      </c>
      <c r="V148" s="3">
        <f>IF($U$5=0,0,IF(AND($U$5+0.03&gt;='Справочные данные'!$R148,$U$5+0.03&lt;='Справочные данные'!$S148),1,0))</f>
        <v>0</v>
      </c>
      <c r="W148" s="33">
        <f>IF($X$5=0,0,IF(AND($X$5-0.01&gt;='Справочные данные'!$T148,$X$5-0.01&lt;='Справочные данные'!$U148),1,0))</f>
        <v>0</v>
      </c>
      <c r="X148" s="33">
        <f>IF($X$5=0,0,IF(AND($X$5&gt;='Справочные данные'!$T148,$X$5&lt;='Справочные данные'!$U148),1,0))</f>
        <v>0</v>
      </c>
      <c r="Y148" s="34">
        <f>IF($X$5=0,0,IF(AND($X$5+0.01&gt;='Справочные данные'!$T148,$X$5+0.01&lt;='Справочные данные'!$U148),1,0))</f>
        <v>0</v>
      </c>
      <c r="Z148" s="3">
        <f>IF($AA$5=0,0,IF(AND($AA$5-IF('Справочные данные'!V148&lt;=0.5,0.03,IF('Справочные данные'!V148&lt;=1,0.05,0.1))&gt;='Справочные данные'!$V148,$AA$5-IF('Справочные данные'!W148&lt;=0.5,0.03,IF('Справочные данные'!W148&lt;=1,0.05,0.1))&lt;='Справочные данные'!$W148),1,0))</f>
        <v>0</v>
      </c>
      <c r="AA148" s="3">
        <f>IF($AA$5=0,0,IF(AND($AA$5&gt;='Справочные данные'!$V148,$AA$5&lt;='Справочные данные'!$W148),1,0))</f>
        <v>0</v>
      </c>
      <c r="AB148" s="3">
        <f>IF($AA$5=0,0,IF(AND($AA$5+IF('Справочные данные'!V148&lt;=0.5,0.03,IF('Справочные данные'!V148&lt;=1,0.05,0.1))&gt;='Справочные данные'!$V148,$AA$5+IF('Справочные данные'!W148&lt;=0.5,0.03,IF('Справочные данные'!W148&lt;=1,0.05,0.1))&lt;='Справочные данные'!$W148),1,0))</f>
        <v>0</v>
      </c>
      <c r="AC148" s="3">
        <f>IF($AD$5=0,0,IF(AND($AD$5-0.02&gt;='Справочные данные'!$X148,$AD$5-0.02&lt;='Справочные данные'!$Y148),1,0))</f>
        <v>0</v>
      </c>
      <c r="AD148" s="3">
        <f>IF($AD$5=0,0,IF(AND($AD$5&gt;='Справочные данные'!$X148,$AD$5&lt;='Справочные данные'!$Y148),1,0))</f>
        <v>0</v>
      </c>
      <c r="AE148" s="3">
        <f>IF($AD$5=0,0,IF(AND($AD$5+0.02&gt;='Справочные данные'!$X148,$AD$5+0.02&lt;='Справочные данные'!$Y148),1,0))</f>
        <v>0</v>
      </c>
      <c r="AF148" s="3">
        <f>IF($AG$5=0,0,IF(AND($AG$5-0.02&gt;='Справочные данные'!$AF148,$AG$5-0.02&lt;='Справочные данные'!$AG148),1,0))</f>
        <v>0</v>
      </c>
      <c r="AG148" s="3">
        <f>IF($AG$5=0,0,IF(AND($AG$5&gt;='Справочные данные'!$AF148,$AG$5&lt;='Справочные данные'!$AG148),1,0))</f>
        <v>0</v>
      </c>
      <c r="AH148" s="3">
        <f>IF($AG$5=0,0,IF(AND($AG$5+0.02&gt;='Справочные данные'!$AF148,$AG$5+0.02&lt;='Справочные данные'!$AG148),1,0))</f>
        <v>0</v>
      </c>
      <c r="AI148" s="3">
        <f>IF($AJ$5=0,0,IF(AND($AJ$5-0.05&gt;='Справочные данные'!$AH148,$AJ$5-0.05&lt;='Справочные данные'!$AI148),1,0))</f>
        <v>0</v>
      </c>
      <c r="AJ148" s="3">
        <f>IF($AJ$5=0,0,IF(AND($AJ$5&gt;='Справочные данные'!$AH148,$AJ$5&lt;='Справочные данные'!$AI148),1,0))</f>
        <v>0</v>
      </c>
      <c r="AK148" s="3">
        <f>IF($AJ$5=0,0,IF(AND($AJ$5+0.05&gt;='Справочные данные'!$AH148,$AJ$5+0.05&lt;='Справочные данные'!$AI148),1,0))</f>
        <v>0</v>
      </c>
      <c r="AL148">
        <f t="shared" si="4"/>
        <v>1</v>
      </c>
      <c r="AM148" t="str">
        <f t="shared" si="5"/>
        <v>-</v>
      </c>
      <c r="AN148" s="23" t="s">
        <v>169</v>
      </c>
    </row>
    <row r="149" spans="1:40" x14ac:dyDescent="0.25">
      <c r="A149" s="32" t="s">
        <v>170</v>
      </c>
      <c r="B149" s="3">
        <f>IF($C$5=0,0,IF(AND($C$5-IF('Справочные данные'!B149&lt;=0.12,0,0.02)&gt;='Справочные данные'!B149,$C$5-IF('Справочные данные'!C149&lt;=0.12,0,0.02)&lt;='Справочные данные'!C149),1,0))</f>
        <v>0</v>
      </c>
      <c r="C149" s="3">
        <f>IF($C$5=0,0,IF(AND($C$5&gt;='Справочные данные'!B149,'Справочные данные'!$B$2&lt;='Справочные данные'!C149),1,0))</f>
        <v>0</v>
      </c>
      <c r="D149" s="3">
        <f>IF($C$5=0,0,IF(AND($C$5+IF('Справочные данные'!B149&lt;=0.12,0.01,0.02)&gt;='Справочные данные'!B149,$C$5+IF('Справочные данные'!C149&lt;=0.12,0.01,0.02)&lt;='Справочные данные'!C149),1,0))</f>
        <v>0</v>
      </c>
      <c r="E149" s="3">
        <f>IF($F$5=0,0,IF(AND($F$5-IF('Справочные данные'!D149&lt;=0.9,0.1,0.1)&gt;='Справочные данные'!D149,$F$5-IF('Справочные данные'!E149&lt;=0.9,0.1,0.1)&lt;='Справочные данные'!E149),1,0))</f>
        <v>0</v>
      </c>
      <c r="F149" s="3">
        <f>IF($F$5=0,0,IF(AND($F$5&gt;='Справочные данные'!$D149,$F$5&lt;='Справочные данные'!E149),1,0))</f>
        <v>0</v>
      </c>
      <c r="G149" s="3">
        <f>IF($F$5=0,0,IF(AND($F$5+IF('Справочные данные'!D149&lt;=0.9,0.1,0.2)&gt;='Справочные данные'!D149,$F$5+IF('Справочные данные'!E149&lt;=0.9,0.1,0.2)&lt;='Справочные данные'!E149),1,0))</f>
        <v>0</v>
      </c>
      <c r="H149" s="3">
        <f>IF($I$5=0,0,IF(AND($I$5-IF('Справочные данные'!F149&lt;=0.9,0.1,IF('Справочные данные'!F149&lt;=8,0.12,0.5))&gt;='Справочные данные'!$F149,$I$5-IF('Справочные данные'!G149&lt;=0.9,0.1,IF('Справочные данные'!G149&lt;=8,0.12,0.5))&lt;='Справочные данные'!$G149),1,0))</f>
        <v>0</v>
      </c>
      <c r="I149" s="3">
        <f>IF($I$5=0,0,IF(AND($I$5&gt;='Справочные данные'!$F149,$I$5&lt;='Справочные данные'!$G149),1,0))</f>
        <v>0</v>
      </c>
      <c r="J149" s="3">
        <f>IF($I$5=0,0,IF(AND($I$5+IF('Справочные данные'!F149&lt;=0.9,0.1,IF('Справочные данные'!F149&lt;=8,0.2,0.5))&gt;='Справочные данные'!F149,$I$5+IF('Справочные данные'!G149&lt;=0.9,0.1,IF('Справочные данные'!G149&lt;=8,0.2,0.5))&lt;='Справочные данные'!G149),1,0))</f>
        <v>0</v>
      </c>
      <c r="K149" s="3">
        <f>IF($L$5=0,0,IF(AND($L$5-IF('Справочные данные'!L149&lt;=5,0.2,IF('Справочные данные'!L149&lt;=20,0.5,1))&gt;='Справочные данные'!$L149,$L$5-IF('Справочные данные'!M149&lt;=5,0.2,IF('Справочные данные'!M149&lt;=20,0.5,1))&lt;='Справочные данные'!$M149),1,0))</f>
        <v>0</v>
      </c>
      <c r="L149" s="3">
        <f>IF($L$5=0,0,IF(AND($L$5&gt;='Справочные данные'!$L149,$L$5&lt;='Справочные данные'!$M149),1,0))</f>
        <v>0</v>
      </c>
      <c r="M149" s="3">
        <f>IF($L$5=0,0,IF(AND($L$5+IF('Справочные данные'!L149&lt;=5,0.2,IF('Справочные данные'!L149&lt;=20,0.5,1))&gt;='Справочные данные'!L149,$L$5+IF('Справочные данные'!M149&lt;=5,0.2,IF('Справочные данные'!M149&lt;=20,0.5,1))&lt;='Справочные данные'!M149),1,0))</f>
        <v>0</v>
      </c>
      <c r="N149" s="3">
        <f>IF($O$5=0,0,IF(AND($O$5-IF('Справочные данные'!N149&lt;=1,0.1,IF('Справочные данные'!N149&lt;=2,0.15,IF('Справочные данные'!N149&lt;=3,0.2,IF('Справочные данные'!N149&lt;=6,0.25,0.5))))&gt;='Справочные данные'!$N149,$O$5-IF('Справочные данные'!O149&lt;=1,0.1,IF('Справочные данные'!O149&lt;=2,0.15,IF('Справочные данные'!O149&lt;=3,0.2,IF('Справочные данные'!O149&lt;=6,0.25,0.5))))&lt;='Справочные данные'!$O149),1,0))</f>
        <v>0</v>
      </c>
      <c r="O149" s="4">
        <f>IF($O$5=0,0,IF(AND($O$5&gt;='Справочные данные'!$N149,$O$5&lt;='Справочные данные'!$O149),1,0))</f>
        <v>0</v>
      </c>
      <c r="P149" s="3">
        <f>IF($O$5=0,0,IF(AND($O$5+IF('Справочные данные'!N149&lt;=1,0.1,IF('Справочные данные'!N149&lt;=2,0.1,IF('Справочные данные'!N149&lt;=3,0.2,IF('Справочные данные'!N149&lt;=6,0.2,0.5))))&gt;='Справочные данные'!$N149,$O$5+IF('Справочные данные'!O149&lt;=1,0.1,IF('Справочные данные'!O149&lt;=2,0.1,IF('Справочные данные'!O149&lt;=3,0.2,IF('Справочные данные'!O149&lt;=6,0.2,0.5))))&lt;='Справочные данные'!$O149),1,0))</f>
        <v>0</v>
      </c>
      <c r="Q149" s="3">
        <f>IF($R$5=0,0,IF(AND($R$5-0.1&gt;='Справочные данные'!$P149,$R$5-0.1&lt;='Справочные данные'!$Q149),1,0))</f>
        <v>0</v>
      </c>
      <c r="R149" s="3">
        <f>IF($R$5=0,0,IF(AND($R$5&gt;='Справочные данные'!$P149,$R$5&lt;='Справочные данные'!$Q149),1,0))</f>
        <v>0</v>
      </c>
      <c r="S149" s="3">
        <f>IF($R$5=0,0,IF(AND($R$5+0.1&gt;='Справочные данные'!$P149,$R$5+0.1&lt;='Справочные данные'!$Q149),1,0))</f>
        <v>0</v>
      </c>
      <c r="T149" s="3">
        <f>IF($U$5=0,0,IF(AND($U$5-0.02&gt;='Справочные данные'!$R149,$U$5-0.02&lt;='Справочные данные'!$S149),1,0))</f>
        <v>0</v>
      </c>
      <c r="U149" s="3">
        <f>IF($U$5=0,0,IF(AND($U$5&gt;='Справочные данные'!$R149,$U$5&lt;='Справочные данные'!$S149),1,0))</f>
        <v>0</v>
      </c>
      <c r="V149" s="3">
        <f>IF($U$5=0,0,IF(AND($U$5+0.03&gt;='Справочные данные'!$R149,$U$5+0.03&lt;='Справочные данные'!$S149),1,0))</f>
        <v>0</v>
      </c>
      <c r="W149" s="33">
        <f>IF($X$5=0,0,IF(AND($X$5-0.01&gt;='Справочные данные'!$T149,$X$5-0.01&lt;='Справочные данные'!$U149),1,0))</f>
        <v>0</v>
      </c>
      <c r="X149" s="33">
        <f>IF($X$5=0,0,IF(AND($X$5&gt;='Справочные данные'!$T149,$X$5&lt;='Справочные данные'!$U149),1,0))</f>
        <v>0</v>
      </c>
      <c r="Y149" s="34">
        <f>IF($X$5=0,0,IF(AND($X$5+0.01&gt;='Справочные данные'!$T149,$X$5+0.01&lt;='Справочные данные'!$U149),1,0))</f>
        <v>0</v>
      </c>
      <c r="Z149" s="3">
        <f>IF($AA$5=0,0,IF(AND($AA$5-IF('Справочные данные'!V149&lt;=0.5,0.03,IF('Справочные данные'!V149&lt;=1,0.05,0.1))&gt;='Справочные данные'!$V149,$AA$5-IF('Справочные данные'!W149&lt;=0.5,0.03,IF('Справочные данные'!W149&lt;=1,0.05,0.1))&lt;='Справочные данные'!$W149),1,0))</f>
        <v>0</v>
      </c>
      <c r="AA149" s="3">
        <f>IF($AA$5=0,0,IF(AND($AA$5&gt;='Справочные данные'!$V149,$AA$5&lt;='Справочные данные'!$W149),1,0))</f>
        <v>0</v>
      </c>
      <c r="AB149" s="3">
        <f>IF($AA$5=0,0,IF(AND($AA$5+IF('Справочные данные'!V149&lt;=0.5,0.03,IF('Справочные данные'!V149&lt;=1,0.05,0.1))&gt;='Справочные данные'!$V149,$AA$5+IF('Справочные данные'!W149&lt;=0.5,0.03,IF('Справочные данные'!W149&lt;=1,0.05,0.1))&lt;='Справочные данные'!$W149),1,0))</f>
        <v>0</v>
      </c>
      <c r="AC149" s="3">
        <f>IF($AD$5=0,0,IF(AND($AD$5-0.02&gt;='Справочные данные'!$X149,$AD$5-0.02&lt;='Справочные данные'!$Y149),1,0))</f>
        <v>0</v>
      </c>
      <c r="AD149" s="3">
        <f>IF($AD$5=0,0,IF(AND($AD$5&gt;='Справочные данные'!$X149,$AD$5&lt;='Справочные данные'!$Y149),1,0))</f>
        <v>0</v>
      </c>
      <c r="AE149" s="3">
        <f>IF($AD$5=0,0,IF(AND($AD$5+0.02&gt;='Справочные данные'!$X149,$AD$5+0.02&lt;='Справочные данные'!$Y149),1,0))</f>
        <v>0</v>
      </c>
      <c r="AF149" s="3">
        <f>IF($AG$5=0,0,IF(AND($AG$5-0.02&gt;='Справочные данные'!$AF149,$AG$5-0.02&lt;='Справочные данные'!$AG149),1,0))</f>
        <v>0</v>
      </c>
      <c r="AG149" s="3">
        <f>IF($AG$5=0,0,IF(AND($AG$5&gt;='Справочные данные'!$AF149,$AG$5&lt;='Справочные данные'!$AG149),1,0))</f>
        <v>0</v>
      </c>
      <c r="AH149" s="3">
        <f>IF($AG$5=0,0,IF(AND($AG$5+0.02&gt;='Справочные данные'!$AF149,$AG$5+0.02&lt;='Справочные данные'!$AG149),1,0))</f>
        <v>0</v>
      </c>
      <c r="AI149" s="3">
        <f>IF($AJ$5=0,0,IF(AND($AJ$5-0.05&gt;='Справочные данные'!$AH149,$AJ$5-0.05&lt;='Справочные данные'!$AI149),1,0))</f>
        <v>0</v>
      </c>
      <c r="AJ149" s="3">
        <f>IF($AJ$5=0,0,IF(AND($AJ$5&gt;='Справочные данные'!$AH149,$AJ$5&lt;='Справочные данные'!$AI149),1,0))</f>
        <v>0</v>
      </c>
      <c r="AK149" s="3">
        <f>IF($AJ$5=0,0,IF(AND($AJ$5+0.05&gt;='Справочные данные'!$AH149,$AJ$5+0.05&lt;='Справочные данные'!$AI149),1,0))</f>
        <v>0</v>
      </c>
      <c r="AL149">
        <f t="shared" si="4"/>
        <v>0</v>
      </c>
      <c r="AM149" t="str">
        <f t="shared" si="5"/>
        <v>-</v>
      </c>
      <c r="AN149" s="23" t="s">
        <v>170</v>
      </c>
    </row>
    <row r="150" spans="1:40" x14ac:dyDescent="0.25">
      <c r="A150" s="32" t="s">
        <v>171</v>
      </c>
      <c r="B150" s="3">
        <f>IF($C$5=0,0,IF(AND($C$5-IF('Справочные данные'!B150&lt;=0.12,0,0.02)&gt;='Справочные данные'!B150,$C$5-IF('Справочные данные'!C150&lt;=0.12,0,0.02)&lt;='Справочные данные'!C150),1,0))</f>
        <v>0</v>
      </c>
      <c r="C150" s="3">
        <f>IF($C$5=0,0,IF(AND($C$5&gt;='Справочные данные'!B150,'Справочные данные'!$B$2&lt;='Справочные данные'!C150),1,0))</f>
        <v>0</v>
      </c>
      <c r="D150" s="3">
        <f>IF($C$5=0,0,IF(AND($C$5+IF('Справочные данные'!B150&lt;=0.12,0.01,0.02)&gt;='Справочные данные'!B150,$C$5+IF('Справочные данные'!C150&lt;=0.12,0.01,0.02)&lt;='Справочные данные'!C150),1,0))</f>
        <v>0</v>
      </c>
      <c r="E150" s="3">
        <f>IF($F$5=0,0,IF(AND($F$5-IF('Справочные данные'!D150&lt;=0.9,0.1,0.1)&gt;='Справочные данные'!D150,$F$5-IF('Справочные данные'!E150&lt;=0.9,0.1,0.1)&lt;='Справочные данные'!E150),1,0))</f>
        <v>1</v>
      </c>
      <c r="F150" s="3">
        <f>IF($F$5=0,0,IF(AND($F$5&gt;='Справочные данные'!$D150,$F$5&lt;='Справочные данные'!E150),1,0))</f>
        <v>1</v>
      </c>
      <c r="G150" s="3">
        <f>IF($F$5=0,0,IF(AND($F$5+IF('Справочные данные'!D150&lt;=0.9,0.1,0.2)&gt;='Справочные данные'!D150,$F$5+IF('Справочные данные'!E150&lt;=0.9,0.1,0.2)&lt;='Справочные данные'!E150),1,0))</f>
        <v>1</v>
      </c>
      <c r="H150" s="3">
        <f>IF($I$5=0,0,IF(AND($I$5-IF('Справочные данные'!F150&lt;=0.9,0.1,IF('Справочные данные'!F150&lt;=8,0.12,0.5))&gt;='Справочные данные'!$F150,$I$5-IF('Справочные данные'!G150&lt;=0.9,0.1,IF('Справочные данные'!G150&lt;=8,0.12,0.5))&lt;='Справочные данные'!$G150),1,0))</f>
        <v>0</v>
      </c>
      <c r="I150" s="3">
        <f>IF($I$5=0,0,IF(AND($I$5&gt;='Справочные данные'!$F150,$I$5&lt;='Справочные данные'!$G150),1,0))</f>
        <v>0</v>
      </c>
      <c r="J150" s="3">
        <f>IF($I$5=0,0,IF(AND($I$5+IF('Справочные данные'!F150&lt;=0.9,0.1,IF('Справочные данные'!F150&lt;=8,0.2,0.5))&gt;='Справочные данные'!F150,$I$5+IF('Справочные данные'!G150&lt;=0.9,0.1,IF('Справочные данные'!G150&lt;=8,0.2,0.5))&lt;='Справочные данные'!G150),1,0))</f>
        <v>0</v>
      </c>
      <c r="K150" s="3">
        <f>IF($L$5=0,0,IF(AND($L$5-IF('Справочные данные'!L150&lt;=5,0.2,IF('Справочные данные'!L150&lt;=20,0.5,1))&gt;='Справочные данные'!$L150,$L$5-IF('Справочные данные'!M150&lt;=5,0.2,IF('Справочные данные'!M150&lt;=20,0.5,1))&lt;='Справочные данные'!$M150),1,0))</f>
        <v>0</v>
      </c>
      <c r="L150" s="3">
        <f>IF($L$5=0,0,IF(AND($L$5&gt;='Справочные данные'!$L150,$L$5&lt;='Справочные данные'!$M150),1,0))</f>
        <v>0</v>
      </c>
      <c r="M150" s="3">
        <f>IF($L$5=0,0,IF(AND($L$5+IF('Справочные данные'!L150&lt;=5,0.2,IF('Справочные данные'!L150&lt;=20,0.5,1))&gt;='Справочные данные'!L150,$L$5+IF('Справочные данные'!M150&lt;=5,0.2,IF('Справочные данные'!M150&lt;=20,0.5,1))&lt;='Справочные данные'!M150),1,0))</f>
        <v>0</v>
      </c>
      <c r="N150" s="3">
        <f>IF($O$5=0,0,IF(AND($O$5-IF('Справочные данные'!N150&lt;=1,0.1,IF('Справочные данные'!N150&lt;=2,0.15,IF('Справочные данные'!N150&lt;=3,0.2,IF('Справочные данные'!N150&lt;=6,0.25,0.5))))&gt;='Справочные данные'!$N150,$O$5-IF('Справочные данные'!O150&lt;=1,0.1,IF('Справочные данные'!O150&lt;=2,0.15,IF('Справочные данные'!O150&lt;=3,0.2,IF('Справочные данные'!O150&lt;=6,0.25,0.5))))&lt;='Справочные данные'!$O150),1,0))</f>
        <v>0</v>
      </c>
      <c r="O150" s="4">
        <f>IF($O$5=0,0,IF(AND($O$5&gt;='Справочные данные'!$N150,$O$5&lt;='Справочные данные'!$O150),1,0))</f>
        <v>0</v>
      </c>
      <c r="P150" s="3">
        <f>IF($O$5=0,0,IF(AND($O$5+IF('Справочные данные'!N150&lt;=1,0.1,IF('Справочные данные'!N150&lt;=2,0.1,IF('Справочные данные'!N150&lt;=3,0.2,IF('Справочные данные'!N150&lt;=6,0.2,0.5))))&gt;='Справочные данные'!$N150,$O$5+IF('Справочные данные'!O150&lt;=1,0.1,IF('Справочные данные'!O150&lt;=2,0.1,IF('Справочные данные'!O150&lt;=3,0.2,IF('Справочные данные'!O150&lt;=6,0.2,0.5))))&lt;='Справочные данные'!$O150),1,0))</f>
        <v>0</v>
      </c>
      <c r="Q150" s="3">
        <f>IF($R$5=0,0,IF(AND($R$5-0.1&gt;='Справочные данные'!$P150,$R$5-0.1&lt;='Справочные данные'!$Q150),1,0))</f>
        <v>0</v>
      </c>
      <c r="R150" s="3">
        <f>IF($R$5=0,0,IF(AND($R$5&gt;='Справочные данные'!$P150,$R$5&lt;='Справочные данные'!$Q150),1,0))</f>
        <v>0</v>
      </c>
      <c r="S150" s="3">
        <f>IF($R$5=0,0,IF(AND($R$5+0.1&gt;='Справочные данные'!$P150,$R$5+0.1&lt;='Справочные данные'!$Q150),1,0))</f>
        <v>0</v>
      </c>
      <c r="T150" s="3">
        <f>IF($U$5=0,0,IF(AND($U$5-0.02&gt;='Справочные данные'!$R150,$U$5-0.02&lt;='Справочные данные'!$S150),1,0))</f>
        <v>0</v>
      </c>
      <c r="U150" s="3">
        <f>IF($U$5=0,0,IF(AND($U$5&gt;='Справочные данные'!$R150,$U$5&lt;='Справочные данные'!$S150),1,0))</f>
        <v>0</v>
      </c>
      <c r="V150" s="3">
        <f>IF($U$5=0,0,IF(AND($U$5+0.03&gt;='Справочные данные'!$R150,$U$5+0.03&lt;='Справочные данные'!$S150),1,0))</f>
        <v>0</v>
      </c>
      <c r="W150" s="33">
        <f>IF($X$5=0,0,IF(AND($X$5-0.01&gt;='Справочные данные'!$T150,$X$5-0.01&lt;='Справочные данные'!$U150),1,0))</f>
        <v>0</v>
      </c>
      <c r="X150" s="33">
        <f>IF($X$5=0,0,IF(AND($X$5&gt;='Справочные данные'!$T150,$X$5&lt;='Справочные данные'!$U150),1,0))</f>
        <v>0</v>
      </c>
      <c r="Y150" s="34">
        <f>IF($X$5=0,0,IF(AND($X$5+0.01&gt;='Справочные данные'!$T150,$X$5+0.01&lt;='Справочные данные'!$U150),1,0))</f>
        <v>0</v>
      </c>
      <c r="Z150" s="3">
        <f>IF($AA$5=0,0,IF(AND($AA$5-IF('Справочные данные'!V150&lt;=0.5,0.03,IF('Справочные данные'!V150&lt;=1,0.05,0.1))&gt;='Справочные данные'!$V150,$AA$5-IF('Справочные данные'!W150&lt;=0.5,0.03,IF('Справочные данные'!W150&lt;=1,0.05,0.1))&lt;='Справочные данные'!$W150),1,0))</f>
        <v>0</v>
      </c>
      <c r="AA150" s="3">
        <f>IF($AA$5=0,0,IF(AND($AA$5&gt;='Справочные данные'!$V150,$AA$5&lt;='Справочные данные'!$W150),1,0))</f>
        <v>0</v>
      </c>
      <c r="AB150" s="3">
        <f>IF($AA$5=0,0,IF(AND($AA$5+IF('Справочные данные'!V150&lt;=0.5,0.03,IF('Справочные данные'!V150&lt;=1,0.05,0.1))&gt;='Справочные данные'!$V150,$AA$5+IF('Справочные данные'!W150&lt;=0.5,0.03,IF('Справочные данные'!W150&lt;=1,0.05,0.1))&lt;='Справочные данные'!$W150),1,0))</f>
        <v>0</v>
      </c>
      <c r="AC150" s="3">
        <f>IF($AD$5=0,0,IF(AND($AD$5-0.02&gt;='Справочные данные'!$X150,$AD$5-0.02&lt;='Справочные данные'!$Y150),1,0))</f>
        <v>0</v>
      </c>
      <c r="AD150" s="3">
        <f>IF($AD$5=0,0,IF(AND($AD$5&gt;='Справочные данные'!$X150,$AD$5&lt;='Справочные данные'!$Y150),1,0))</f>
        <v>0</v>
      </c>
      <c r="AE150" s="3">
        <f>IF($AD$5=0,0,IF(AND($AD$5+0.02&gt;='Справочные данные'!$X150,$AD$5+0.02&lt;='Справочные данные'!$Y150),1,0))</f>
        <v>0</v>
      </c>
      <c r="AF150" s="3">
        <f>IF($AG$5=0,0,IF(AND($AG$5-0.02&gt;='Справочные данные'!$AF150,$AG$5-0.02&lt;='Справочные данные'!$AG150),1,0))</f>
        <v>0</v>
      </c>
      <c r="AG150" s="3">
        <f>IF($AG$5=0,0,IF(AND($AG$5&gt;='Справочные данные'!$AF150,$AG$5&lt;='Справочные данные'!$AG150),1,0))</f>
        <v>0</v>
      </c>
      <c r="AH150" s="3">
        <f>IF($AG$5=0,0,IF(AND($AG$5+0.02&gt;='Справочные данные'!$AF150,$AG$5+0.02&lt;='Справочные данные'!$AG150),1,0))</f>
        <v>0</v>
      </c>
      <c r="AI150" s="3">
        <f>IF($AJ$5=0,0,IF(AND($AJ$5-0.05&gt;='Справочные данные'!$AH150,$AJ$5-0.05&lt;='Справочные данные'!$AI150),1,0))</f>
        <v>0</v>
      </c>
      <c r="AJ150" s="3">
        <f>IF($AJ$5=0,0,IF(AND($AJ$5&gt;='Справочные данные'!$AH150,$AJ$5&lt;='Справочные данные'!$AI150),1,0))</f>
        <v>0</v>
      </c>
      <c r="AK150" s="3">
        <f>IF($AJ$5=0,0,IF(AND($AJ$5+0.05&gt;='Справочные данные'!$AH150,$AJ$5+0.05&lt;='Справочные данные'!$AI150),1,0))</f>
        <v>0</v>
      </c>
      <c r="AL150">
        <f t="shared" si="4"/>
        <v>3</v>
      </c>
      <c r="AM150" t="str">
        <f t="shared" si="5"/>
        <v>-</v>
      </c>
      <c r="AN150" s="23" t="s">
        <v>171</v>
      </c>
    </row>
    <row r="151" spans="1:40" x14ac:dyDescent="0.25">
      <c r="A151" s="32" t="s">
        <v>172</v>
      </c>
      <c r="B151" s="3">
        <f>IF($C$5=0,0,IF(AND($C$5-IF('Справочные данные'!B151&lt;=0.12,0,0.02)&gt;='Справочные данные'!B151,$C$5-IF('Справочные данные'!C151&lt;=0.12,0,0.02)&lt;='Справочные данные'!C151),1,0))</f>
        <v>0</v>
      </c>
      <c r="C151" s="3">
        <f>IF($C$5=0,0,IF(AND($C$5&gt;='Справочные данные'!B151,'Справочные данные'!$B$2&lt;='Справочные данные'!C151),1,0))</f>
        <v>0</v>
      </c>
      <c r="D151" s="3">
        <f>IF($C$5=0,0,IF(AND($C$5+IF('Справочные данные'!B151&lt;=0.12,0.01,0.02)&gt;='Справочные данные'!B151,$C$5+IF('Справочные данные'!C151&lt;=0.12,0.01,0.02)&lt;='Справочные данные'!C151),1,0))</f>
        <v>0</v>
      </c>
      <c r="E151" s="3">
        <f>IF($F$5=0,0,IF(AND($F$5-IF('Справочные данные'!D151&lt;=0.9,0.1,0.1)&gt;='Справочные данные'!D151,$F$5-IF('Справочные данные'!E151&lt;=0.9,0.1,0.1)&lt;='Справочные данные'!E151),1,0))</f>
        <v>1</v>
      </c>
      <c r="F151" s="3">
        <f>IF($F$5=0,0,IF(AND($F$5&gt;='Справочные данные'!$D151,$F$5&lt;='Справочные данные'!E151),1,0))</f>
        <v>1</v>
      </c>
      <c r="G151" s="3">
        <f>IF($F$5=0,0,IF(AND($F$5+IF('Справочные данные'!D151&lt;=0.9,0.1,0.2)&gt;='Справочные данные'!D151,$F$5+IF('Справочные данные'!E151&lt;=0.9,0.1,0.2)&lt;='Справочные данные'!E151),1,0))</f>
        <v>1</v>
      </c>
      <c r="H151" s="3">
        <f>IF($I$5=0,0,IF(AND($I$5-IF('Справочные данные'!F151&lt;=0.9,0.1,IF('Справочные данные'!F151&lt;=8,0.12,0.5))&gt;='Справочные данные'!$F151,$I$5-IF('Справочные данные'!G151&lt;=0.9,0.1,IF('Справочные данные'!G151&lt;=8,0.12,0.5))&lt;='Справочные данные'!$G151),1,0))</f>
        <v>1</v>
      </c>
      <c r="I151" s="3">
        <f>IF($I$5=0,0,IF(AND($I$5&gt;='Справочные данные'!$F151,$I$5&lt;='Справочные данные'!$G151),1,0))</f>
        <v>1</v>
      </c>
      <c r="J151" s="3">
        <f>IF($I$5=0,0,IF(AND($I$5+IF('Справочные данные'!F151&lt;=0.9,0.1,IF('Справочные данные'!F151&lt;=8,0.2,0.5))&gt;='Справочные данные'!F151,$I$5+IF('Справочные данные'!G151&lt;=0.9,0.1,IF('Справочные данные'!G151&lt;=8,0.2,0.5))&lt;='Справочные данные'!G151),1,0))</f>
        <v>1</v>
      </c>
      <c r="K151" s="3">
        <f>IF($L$5=0,0,IF(AND($L$5-IF('Справочные данные'!L151&lt;=5,0.2,IF('Справочные данные'!L151&lt;=20,0.5,1))&gt;='Справочные данные'!$L151,$L$5-IF('Справочные данные'!M151&lt;=5,0.2,IF('Справочные данные'!M151&lt;=20,0.5,1))&lt;='Справочные данные'!$M151),1,0))</f>
        <v>0</v>
      </c>
      <c r="L151" s="3">
        <f>IF($L$5=0,0,IF(AND($L$5&gt;='Справочные данные'!$L151,$L$5&lt;='Справочные данные'!$M151),1,0))</f>
        <v>0</v>
      </c>
      <c r="M151" s="3">
        <f>IF($L$5=0,0,IF(AND($L$5+IF('Справочные данные'!L151&lt;=5,0.2,IF('Справочные данные'!L151&lt;=20,0.5,1))&gt;='Справочные данные'!L151,$L$5+IF('Справочные данные'!M151&lt;=5,0.2,IF('Справочные данные'!M151&lt;=20,0.5,1))&lt;='Справочные данные'!M151),1,0))</f>
        <v>0</v>
      </c>
      <c r="N151" s="3">
        <f>IF($O$5=0,0,IF(AND($O$5-IF('Справочные данные'!N151&lt;=1,0.1,IF('Справочные данные'!N151&lt;=2,0.15,IF('Справочные данные'!N151&lt;=3,0.2,IF('Справочные данные'!N151&lt;=6,0.25,0.5))))&gt;='Справочные данные'!$N151,$O$5-IF('Справочные данные'!O151&lt;=1,0.1,IF('Справочные данные'!O151&lt;=2,0.15,IF('Справочные данные'!O151&lt;=3,0.2,IF('Справочные данные'!O151&lt;=6,0.25,0.5))))&lt;='Справочные данные'!$O151),1,0))</f>
        <v>0</v>
      </c>
      <c r="O151" s="4">
        <f>IF($O$5=0,0,IF(AND($O$5&gt;='Справочные данные'!$N151,$O$5&lt;='Справочные данные'!$O151),1,0))</f>
        <v>0</v>
      </c>
      <c r="P151" s="3">
        <f>IF($O$5=0,0,IF(AND($O$5+IF('Справочные данные'!N151&lt;=1,0.1,IF('Справочные данные'!N151&lt;=2,0.1,IF('Справочные данные'!N151&lt;=3,0.2,IF('Справочные данные'!N151&lt;=6,0.2,0.5))))&gt;='Справочные данные'!$N151,$O$5+IF('Справочные данные'!O151&lt;=1,0.1,IF('Справочные данные'!O151&lt;=2,0.1,IF('Справочные данные'!O151&lt;=3,0.2,IF('Справочные данные'!O151&lt;=6,0.2,0.5))))&lt;='Справочные данные'!$O151),1,0))</f>
        <v>0</v>
      </c>
      <c r="Q151" s="3">
        <f>IF($R$5=0,0,IF(AND($R$5-0.1&gt;='Справочные данные'!$P151,$R$5-0.1&lt;='Справочные данные'!$Q151),1,0))</f>
        <v>0</v>
      </c>
      <c r="R151" s="3">
        <f>IF($R$5=0,0,IF(AND($R$5&gt;='Справочные данные'!$P151,$R$5&lt;='Справочные данные'!$Q151),1,0))</f>
        <v>0</v>
      </c>
      <c r="S151" s="3">
        <f>IF($R$5=0,0,IF(AND($R$5+0.1&gt;='Справочные данные'!$P151,$R$5+0.1&lt;='Справочные данные'!$Q151),1,0))</f>
        <v>0</v>
      </c>
      <c r="T151" s="3">
        <f>IF($U$5=0,0,IF(AND($U$5-0.02&gt;='Справочные данные'!$R151,$U$5-0.02&lt;='Справочные данные'!$S151),1,0))</f>
        <v>0</v>
      </c>
      <c r="U151" s="3">
        <f>IF($U$5=0,0,IF(AND($U$5&gt;='Справочные данные'!$R151,$U$5&lt;='Справочные данные'!$S151),1,0))</f>
        <v>0</v>
      </c>
      <c r="V151" s="3">
        <f>IF($U$5=0,0,IF(AND($U$5+0.03&gt;='Справочные данные'!$R151,$U$5+0.03&lt;='Справочные данные'!$S151),1,0))</f>
        <v>0</v>
      </c>
      <c r="W151" s="33">
        <f>IF($X$5=0,0,IF(AND($X$5-0.01&gt;='Справочные данные'!$T151,$X$5-0.01&lt;='Справочные данные'!$U151),1,0))</f>
        <v>0</v>
      </c>
      <c r="X151" s="33">
        <f>IF($X$5=0,0,IF(AND($X$5&gt;='Справочные данные'!$T151,$X$5&lt;='Справочные данные'!$U151),1,0))</f>
        <v>0</v>
      </c>
      <c r="Y151" s="34">
        <f>IF($X$5=0,0,IF(AND($X$5+0.01&gt;='Справочные данные'!$T151,$X$5+0.01&lt;='Справочные данные'!$U151),1,0))</f>
        <v>0</v>
      </c>
      <c r="Z151" s="3">
        <f>IF($AA$5=0,0,IF(AND($AA$5-IF('Справочные данные'!V151&lt;=0.5,0.03,IF('Справочные данные'!V151&lt;=1,0.05,0.1))&gt;='Справочные данные'!$V151,$AA$5-IF('Справочные данные'!W151&lt;=0.5,0.03,IF('Справочные данные'!W151&lt;=1,0.05,0.1))&lt;='Справочные данные'!$W151),1,0))</f>
        <v>0</v>
      </c>
      <c r="AA151" s="3">
        <f>IF($AA$5=0,0,IF(AND($AA$5&gt;='Справочные данные'!$V151,$AA$5&lt;='Справочные данные'!$W151),1,0))</f>
        <v>0</v>
      </c>
      <c r="AB151" s="3">
        <f>IF($AA$5=0,0,IF(AND($AA$5+IF('Справочные данные'!V151&lt;=0.5,0.03,IF('Справочные данные'!V151&lt;=1,0.05,0.1))&gt;='Справочные данные'!$V151,$AA$5+IF('Справочные данные'!W151&lt;=0.5,0.03,IF('Справочные данные'!W151&lt;=1,0.05,0.1))&lt;='Справочные данные'!$W151),1,0))</f>
        <v>0</v>
      </c>
      <c r="AC151" s="3">
        <f>IF($AD$5=0,0,IF(AND($AD$5-0.02&gt;='Справочные данные'!$X151,$AD$5-0.02&lt;='Справочные данные'!$Y151),1,0))</f>
        <v>0</v>
      </c>
      <c r="AD151" s="3">
        <f>IF($AD$5=0,0,IF(AND($AD$5&gt;='Справочные данные'!$X151,$AD$5&lt;='Справочные данные'!$Y151),1,0))</f>
        <v>0</v>
      </c>
      <c r="AE151" s="3">
        <f>IF($AD$5=0,0,IF(AND($AD$5+0.02&gt;='Справочные данные'!$X151,$AD$5+0.02&lt;='Справочные данные'!$Y151),1,0))</f>
        <v>0</v>
      </c>
      <c r="AF151" s="3">
        <f>IF($AG$5=0,0,IF(AND($AG$5-0.02&gt;='Справочные данные'!$AF151,$AG$5-0.02&lt;='Справочные данные'!$AG151),1,0))</f>
        <v>0</v>
      </c>
      <c r="AG151" s="3">
        <f>IF($AG$5=0,0,IF(AND($AG$5&gt;='Справочные данные'!$AF151,$AG$5&lt;='Справочные данные'!$AG151),1,0))</f>
        <v>0</v>
      </c>
      <c r="AH151" s="3">
        <f>IF($AG$5=0,0,IF(AND($AG$5+0.02&gt;='Справочные данные'!$AF151,$AG$5+0.02&lt;='Справочные данные'!$AG151),1,0))</f>
        <v>0</v>
      </c>
      <c r="AI151" s="3">
        <f>IF($AJ$5=0,0,IF(AND($AJ$5-0.05&gt;='Справочные данные'!$AH151,$AJ$5-0.05&lt;='Справочные данные'!$AI151),1,0))</f>
        <v>0</v>
      </c>
      <c r="AJ151" s="3">
        <f>IF($AJ$5=0,0,IF(AND($AJ$5&gt;='Справочные данные'!$AH151,$AJ$5&lt;='Справочные данные'!$AI151),1,0))</f>
        <v>0</v>
      </c>
      <c r="AK151" s="3">
        <f>IF($AJ$5=0,0,IF(AND($AJ$5+0.05&gt;='Справочные данные'!$AH151,$AJ$5+0.05&lt;='Справочные данные'!$AI151),1,0))</f>
        <v>0</v>
      </c>
      <c r="AL151">
        <f t="shared" si="4"/>
        <v>6</v>
      </c>
      <c r="AM151" t="str">
        <f t="shared" si="5"/>
        <v>-</v>
      </c>
      <c r="AN151" s="23" t="s">
        <v>172</v>
      </c>
    </row>
    <row r="152" spans="1:40" x14ac:dyDescent="0.25">
      <c r="A152" s="32" t="s">
        <v>173</v>
      </c>
      <c r="B152" s="3">
        <f>IF($C$5=0,0,IF(AND($C$5-IF('Справочные данные'!B152&lt;=0.12,0,0.02)&gt;='Справочные данные'!B152,$C$5-IF('Справочные данные'!C152&lt;=0.12,0,0.02)&lt;='Справочные данные'!C152),1,0))</f>
        <v>0</v>
      </c>
      <c r="C152" s="3">
        <f>IF($C$5=0,0,IF(AND($C$5&gt;='Справочные данные'!B152,'Справочные данные'!$B$2&lt;='Справочные данные'!C152),1,0))</f>
        <v>0</v>
      </c>
      <c r="D152" s="3">
        <f>IF($C$5=0,0,IF(AND($C$5+IF('Справочные данные'!B152&lt;=0.12,0.01,0.02)&gt;='Справочные данные'!B152,$C$5+IF('Справочные данные'!C152&lt;=0.12,0.01,0.02)&lt;='Справочные данные'!C152),1,0))</f>
        <v>0</v>
      </c>
      <c r="E152" s="3">
        <f>IF($F$5=0,0,IF(AND($F$5-IF('Справочные данные'!D152&lt;=0.9,0.1,0.1)&gt;='Справочные данные'!D152,$F$5-IF('Справочные данные'!E152&lt;=0.9,0.1,0.1)&lt;='Справочные данные'!E152),1,0))</f>
        <v>0</v>
      </c>
      <c r="F152" s="3">
        <f>IF($F$5=0,0,IF(AND($F$5&gt;='Справочные данные'!$D152,$F$5&lt;='Справочные данные'!E152),1,0))</f>
        <v>0</v>
      </c>
      <c r="G152" s="3">
        <f>IF($F$5=0,0,IF(AND($F$5+IF('Справочные данные'!D152&lt;=0.9,0.1,0.2)&gt;='Справочные данные'!D152,$F$5+IF('Справочные данные'!E152&lt;=0.9,0.1,0.2)&lt;='Справочные данные'!E152),1,0))</f>
        <v>0</v>
      </c>
      <c r="H152" s="3">
        <f>IF($I$5=0,0,IF(AND($I$5-IF('Справочные данные'!F152&lt;=0.9,0.1,IF('Справочные данные'!F152&lt;=8,0.12,0.5))&gt;='Справочные данные'!$F152,$I$5-IF('Справочные данные'!G152&lt;=0.9,0.1,IF('Справочные данные'!G152&lt;=8,0.12,0.5))&lt;='Справочные данные'!$G152),1,0))</f>
        <v>0</v>
      </c>
      <c r="I152" s="3">
        <f>IF($I$5=0,0,IF(AND($I$5&gt;='Справочные данные'!$F152,$I$5&lt;='Справочные данные'!$G152),1,0))</f>
        <v>1</v>
      </c>
      <c r="J152" s="3">
        <f>IF($I$5=0,0,IF(AND($I$5+IF('Справочные данные'!F152&lt;=0.9,0.1,IF('Справочные данные'!F152&lt;=8,0.2,0.5))&gt;='Справочные данные'!F152,$I$5+IF('Справочные данные'!G152&lt;=0.9,0.1,IF('Справочные данные'!G152&lt;=8,0.2,0.5))&lt;='Справочные данные'!G152),1,0))</f>
        <v>1</v>
      </c>
      <c r="K152" s="3">
        <f>IF($L$5=0,0,IF(AND($L$5-IF('Справочные данные'!L152&lt;=5,0.2,IF('Справочные данные'!L152&lt;=20,0.5,1))&gt;='Справочные данные'!$L152,$L$5-IF('Справочные данные'!M152&lt;=5,0.2,IF('Справочные данные'!M152&lt;=20,0.5,1))&lt;='Справочные данные'!$M152),1,0))</f>
        <v>0</v>
      </c>
      <c r="L152" s="3">
        <f>IF($L$5=0,0,IF(AND($L$5&gt;='Справочные данные'!$L152,$L$5&lt;='Справочные данные'!$M152),1,0))</f>
        <v>0</v>
      </c>
      <c r="M152" s="3">
        <f>IF($L$5=0,0,IF(AND($L$5+IF('Справочные данные'!L152&lt;=5,0.2,IF('Справочные данные'!L152&lt;=20,0.5,1))&gt;='Справочные данные'!L152,$L$5+IF('Справочные данные'!M152&lt;=5,0.2,IF('Справочные данные'!M152&lt;=20,0.5,1))&lt;='Справочные данные'!M152),1,0))</f>
        <v>0</v>
      </c>
      <c r="N152" s="3">
        <f>IF($O$5=0,0,IF(AND($O$5-IF('Справочные данные'!N152&lt;=1,0.1,IF('Справочные данные'!N152&lt;=2,0.15,IF('Справочные данные'!N152&lt;=3,0.2,IF('Справочные данные'!N152&lt;=6,0.25,0.5))))&gt;='Справочные данные'!$N152,$O$5-IF('Справочные данные'!O152&lt;=1,0.1,IF('Справочные данные'!O152&lt;=2,0.15,IF('Справочные данные'!O152&lt;=3,0.2,IF('Справочные данные'!O152&lt;=6,0.25,0.5))))&lt;='Справочные данные'!$O152),1,0))</f>
        <v>0</v>
      </c>
      <c r="O152" s="4">
        <f>IF($O$5=0,0,IF(AND($O$5&gt;='Справочные данные'!$N152,$O$5&lt;='Справочные данные'!$O152),1,0))</f>
        <v>0</v>
      </c>
      <c r="P152" s="3">
        <f>IF($O$5=0,0,IF(AND($O$5+IF('Справочные данные'!N152&lt;=1,0.1,IF('Справочные данные'!N152&lt;=2,0.1,IF('Справочные данные'!N152&lt;=3,0.2,IF('Справочные данные'!N152&lt;=6,0.2,0.5))))&gt;='Справочные данные'!$N152,$O$5+IF('Справочные данные'!O152&lt;=1,0.1,IF('Справочные данные'!O152&lt;=2,0.1,IF('Справочные данные'!O152&lt;=3,0.2,IF('Справочные данные'!O152&lt;=6,0.2,0.5))))&lt;='Справочные данные'!$O152),1,0))</f>
        <v>0</v>
      </c>
      <c r="Q152" s="3">
        <f>IF($R$5=0,0,IF(AND($R$5-0.1&gt;='Справочные данные'!$P152,$R$5-0.1&lt;='Справочные данные'!$Q152),1,0))</f>
        <v>0</v>
      </c>
      <c r="R152" s="3">
        <f>IF($R$5=0,0,IF(AND($R$5&gt;='Справочные данные'!$P152,$R$5&lt;='Справочные данные'!$Q152),1,0))</f>
        <v>0</v>
      </c>
      <c r="S152" s="3">
        <f>IF($R$5=0,0,IF(AND($R$5+0.1&gt;='Справочные данные'!$P152,$R$5+0.1&lt;='Справочные данные'!$Q152),1,0))</f>
        <v>0</v>
      </c>
      <c r="T152" s="3">
        <f>IF($U$5=0,0,IF(AND($U$5-0.02&gt;='Справочные данные'!$R152,$U$5-0.02&lt;='Справочные данные'!$S152),1,0))</f>
        <v>0</v>
      </c>
      <c r="U152" s="3">
        <f>IF($U$5=0,0,IF(AND($U$5&gt;='Справочные данные'!$R152,$U$5&lt;='Справочные данные'!$S152),1,0))</f>
        <v>0</v>
      </c>
      <c r="V152" s="3">
        <f>IF($U$5=0,0,IF(AND($U$5+0.03&gt;='Справочные данные'!$R152,$U$5+0.03&lt;='Справочные данные'!$S152),1,0))</f>
        <v>0</v>
      </c>
      <c r="W152" s="33">
        <f>IF($X$5=0,0,IF(AND($X$5-0.01&gt;='Справочные данные'!$T152,$X$5-0.01&lt;='Справочные данные'!$U152),1,0))</f>
        <v>0</v>
      </c>
      <c r="X152" s="33">
        <f>IF($X$5=0,0,IF(AND($X$5&gt;='Справочные данные'!$T152,$X$5&lt;='Справочные данные'!$U152),1,0))</f>
        <v>0</v>
      </c>
      <c r="Y152" s="34">
        <f>IF($X$5=0,0,IF(AND($X$5+0.01&gt;='Справочные данные'!$T152,$X$5+0.01&lt;='Справочные данные'!$U152),1,0))</f>
        <v>0</v>
      </c>
      <c r="Z152" s="3">
        <f>IF($AA$5=0,0,IF(AND($AA$5-IF('Справочные данные'!V152&lt;=0.5,0.03,IF('Справочные данные'!V152&lt;=1,0.05,0.1))&gt;='Справочные данные'!$V152,$AA$5-IF('Справочные данные'!W152&lt;=0.5,0.03,IF('Справочные данные'!W152&lt;=1,0.05,0.1))&lt;='Справочные данные'!$W152),1,0))</f>
        <v>0</v>
      </c>
      <c r="AA152" s="3">
        <f>IF($AA$5=0,0,IF(AND($AA$5&gt;='Справочные данные'!$V152,$AA$5&lt;='Справочные данные'!$W152),1,0))</f>
        <v>0</v>
      </c>
      <c r="AB152" s="3">
        <f>IF($AA$5=0,0,IF(AND($AA$5+IF('Справочные данные'!V152&lt;=0.5,0.03,IF('Справочные данные'!V152&lt;=1,0.05,0.1))&gt;='Справочные данные'!$V152,$AA$5+IF('Справочные данные'!W152&lt;=0.5,0.03,IF('Справочные данные'!W152&lt;=1,0.05,0.1))&lt;='Справочные данные'!$W152),1,0))</f>
        <v>0</v>
      </c>
      <c r="AC152" s="3">
        <f>IF($AD$5=0,0,IF(AND($AD$5-0.02&gt;='Справочные данные'!$X152,$AD$5-0.02&lt;='Справочные данные'!$Y152),1,0))</f>
        <v>0</v>
      </c>
      <c r="AD152" s="3">
        <f>IF($AD$5=0,0,IF(AND($AD$5&gt;='Справочные данные'!$X152,$AD$5&lt;='Справочные данные'!$Y152),1,0))</f>
        <v>0</v>
      </c>
      <c r="AE152" s="3">
        <f>IF($AD$5=0,0,IF(AND($AD$5+0.02&gt;='Справочные данные'!$X152,$AD$5+0.02&lt;='Справочные данные'!$Y152),1,0))</f>
        <v>0</v>
      </c>
      <c r="AF152" s="3">
        <f>IF($AG$5=0,0,IF(AND($AG$5-0.02&gt;='Справочные данные'!$AF152,$AG$5-0.02&lt;='Справочные данные'!$AG152),1,0))</f>
        <v>0</v>
      </c>
      <c r="AG152" s="3">
        <f>IF($AG$5=0,0,IF(AND($AG$5&gt;='Справочные данные'!$AF152,$AG$5&lt;='Справочные данные'!$AG152),1,0))</f>
        <v>0</v>
      </c>
      <c r="AH152" s="3">
        <f>IF($AG$5=0,0,IF(AND($AG$5+0.02&gt;='Справочные данные'!$AF152,$AG$5+0.02&lt;='Справочные данные'!$AG152),1,0))</f>
        <v>0</v>
      </c>
      <c r="AI152" s="3">
        <f>IF($AJ$5=0,0,IF(AND($AJ$5-0.05&gt;='Справочные данные'!$AH152,$AJ$5-0.05&lt;='Справочные данные'!$AI152),1,0))</f>
        <v>0</v>
      </c>
      <c r="AJ152" s="3">
        <f>IF($AJ$5=0,0,IF(AND($AJ$5&gt;='Справочные данные'!$AH152,$AJ$5&lt;='Справочные данные'!$AI152),1,0))</f>
        <v>0</v>
      </c>
      <c r="AK152" s="3">
        <f>IF($AJ$5=0,0,IF(AND($AJ$5+0.05&gt;='Справочные данные'!$AH152,$AJ$5+0.05&lt;='Справочные данные'!$AI152),1,0))</f>
        <v>0</v>
      </c>
      <c r="AL152">
        <f t="shared" si="4"/>
        <v>2</v>
      </c>
      <c r="AM152" t="str">
        <f t="shared" si="5"/>
        <v>-</v>
      </c>
      <c r="AN152" s="23" t="s">
        <v>173</v>
      </c>
    </row>
    <row r="153" spans="1:40" x14ac:dyDescent="0.25">
      <c r="A153" s="32" t="s">
        <v>174</v>
      </c>
      <c r="B153" s="3">
        <f>IF($C$5=0,0,IF(AND($C$5-IF('Справочные данные'!B153&lt;=0.12,0,0.02)&gt;='Справочные данные'!B153,$C$5-IF('Справочные данные'!C153&lt;=0.12,0,0.02)&lt;='Справочные данные'!C153),1,0))</f>
        <v>0</v>
      </c>
      <c r="C153" s="3">
        <f>IF($C$5=0,0,IF(AND($C$5&gt;='Справочные данные'!B153,'Справочные данные'!$B$2&lt;='Справочные данные'!C153),1,0))</f>
        <v>0</v>
      </c>
      <c r="D153" s="3">
        <f>IF($C$5=0,0,IF(AND($C$5+IF('Справочные данные'!B153&lt;=0.12,0.01,0.02)&gt;='Справочные данные'!B153,$C$5+IF('Справочные данные'!C153&lt;=0.12,0.01,0.02)&lt;='Справочные данные'!C153),1,0))</f>
        <v>0</v>
      </c>
      <c r="E153" s="3">
        <f>IF($F$5=0,0,IF(AND($F$5-IF('Справочные данные'!D153&lt;=0.9,0.1,0.1)&gt;='Справочные данные'!D153,$F$5-IF('Справочные данные'!E153&lt;=0.9,0.1,0.1)&lt;='Справочные данные'!E153),1,0))</f>
        <v>1</v>
      </c>
      <c r="F153" s="3">
        <f>IF($F$5=0,0,IF(AND($F$5&gt;='Справочные данные'!$D153,$F$5&lt;='Справочные данные'!E153),1,0))</f>
        <v>1</v>
      </c>
      <c r="G153" s="3">
        <f>IF($F$5=0,0,IF(AND($F$5+IF('Справочные данные'!D153&lt;=0.9,0.1,0.2)&gt;='Справочные данные'!D153,$F$5+IF('Справочные данные'!E153&lt;=0.9,0.1,0.2)&lt;='Справочные данные'!E153),1,0))</f>
        <v>1</v>
      </c>
      <c r="H153" s="3">
        <f>IF($I$5=0,0,IF(AND($I$5-IF('Справочные данные'!F153&lt;=0.9,0.1,IF('Справочные данные'!F153&lt;=8,0.12,0.5))&gt;='Справочные данные'!$F153,$I$5-IF('Справочные данные'!G153&lt;=0.9,0.1,IF('Справочные данные'!G153&lt;=8,0.12,0.5))&lt;='Справочные данные'!$G153),1,0))</f>
        <v>0</v>
      </c>
      <c r="I153" s="3">
        <f>IF($I$5=0,0,IF(AND($I$5&gt;='Справочные данные'!$F153,$I$5&lt;='Справочные данные'!$G153),1,0))</f>
        <v>0</v>
      </c>
      <c r="J153" s="3">
        <f>IF($I$5=0,0,IF(AND($I$5+IF('Справочные данные'!F153&lt;=0.9,0.1,IF('Справочные данные'!F153&lt;=8,0.2,0.5))&gt;='Справочные данные'!F153,$I$5+IF('Справочные данные'!G153&lt;=0.9,0.1,IF('Справочные данные'!G153&lt;=8,0.2,0.5))&lt;='Справочные данные'!G153),1,0))</f>
        <v>0</v>
      </c>
      <c r="K153" s="3">
        <f>IF($L$5=0,0,IF(AND($L$5-IF('Справочные данные'!L153&lt;=5,0.2,IF('Справочные данные'!L153&lt;=20,0.5,1))&gt;='Справочные данные'!$L153,$L$5-IF('Справочные данные'!M153&lt;=5,0.2,IF('Справочные данные'!M153&lt;=20,0.5,1))&lt;='Справочные данные'!$M153),1,0))</f>
        <v>0</v>
      </c>
      <c r="L153" s="3">
        <f>IF($L$5=0,0,IF(AND($L$5&gt;='Справочные данные'!$L153,$L$5&lt;='Справочные данные'!$M153),1,0))</f>
        <v>0</v>
      </c>
      <c r="M153" s="3">
        <f>IF($L$5=0,0,IF(AND($L$5+IF('Справочные данные'!L153&lt;=5,0.2,IF('Справочные данные'!L153&lt;=20,0.5,1))&gt;='Справочные данные'!L153,$L$5+IF('Справочные данные'!M153&lt;=5,0.2,IF('Справочные данные'!M153&lt;=20,0.5,1))&lt;='Справочные данные'!M153),1,0))</f>
        <v>0</v>
      </c>
      <c r="N153" s="3">
        <f>IF($O$5=0,0,IF(AND($O$5-IF('Справочные данные'!N153&lt;=1,0.1,IF('Справочные данные'!N153&lt;=2,0.15,IF('Справочные данные'!N153&lt;=3,0.2,IF('Справочные данные'!N153&lt;=6,0.25,0.5))))&gt;='Справочные данные'!$N153,$O$5-IF('Справочные данные'!O153&lt;=1,0.1,IF('Справочные данные'!O153&lt;=2,0.15,IF('Справочные данные'!O153&lt;=3,0.2,IF('Справочные данные'!O153&lt;=6,0.25,0.5))))&lt;='Справочные данные'!$O153),1,0))</f>
        <v>0</v>
      </c>
      <c r="O153" s="4">
        <f>IF($O$5=0,0,IF(AND($O$5&gt;='Справочные данные'!$N153,$O$5&lt;='Справочные данные'!$O153),1,0))</f>
        <v>0</v>
      </c>
      <c r="P153" s="3">
        <f>IF($O$5=0,0,IF(AND($O$5+IF('Справочные данные'!N153&lt;=1,0.1,IF('Справочные данные'!N153&lt;=2,0.1,IF('Справочные данные'!N153&lt;=3,0.2,IF('Справочные данные'!N153&lt;=6,0.2,0.5))))&gt;='Справочные данные'!$N153,$O$5+IF('Справочные данные'!O153&lt;=1,0.1,IF('Справочные данные'!O153&lt;=2,0.1,IF('Справочные данные'!O153&lt;=3,0.2,IF('Справочные данные'!O153&lt;=6,0.2,0.5))))&lt;='Справочные данные'!$O153),1,0))</f>
        <v>0</v>
      </c>
      <c r="Q153" s="3">
        <f>IF($R$5=0,0,IF(AND($R$5-0.1&gt;='Справочные данные'!$P153,$R$5-0.1&lt;='Справочные данные'!$Q153),1,0))</f>
        <v>0</v>
      </c>
      <c r="R153" s="3">
        <f>IF($R$5=0,0,IF(AND($R$5&gt;='Справочные данные'!$P153,$R$5&lt;='Справочные данные'!$Q153),1,0))</f>
        <v>0</v>
      </c>
      <c r="S153" s="3">
        <f>IF($R$5=0,0,IF(AND($R$5+0.1&gt;='Справочные данные'!$P153,$R$5+0.1&lt;='Справочные данные'!$Q153),1,0))</f>
        <v>0</v>
      </c>
      <c r="T153" s="3">
        <f>IF($U$5=0,0,IF(AND($U$5-0.02&gt;='Справочные данные'!$R153,$U$5-0.02&lt;='Справочные данные'!$S153),1,0))</f>
        <v>0</v>
      </c>
      <c r="U153" s="3">
        <f>IF($U$5=0,0,IF(AND($U$5&gt;='Справочные данные'!$R153,$U$5&lt;='Справочные данные'!$S153),1,0))</f>
        <v>0</v>
      </c>
      <c r="V153" s="3">
        <f>IF($U$5=0,0,IF(AND($U$5+0.03&gt;='Справочные данные'!$R153,$U$5+0.03&lt;='Справочные данные'!$S153),1,0))</f>
        <v>0</v>
      </c>
      <c r="W153" s="33">
        <f>IF($X$5=0,0,IF(AND($X$5-0.01&gt;='Справочные данные'!$T153,$X$5-0.01&lt;='Справочные данные'!$U153),1,0))</f>
        <v>0</v>
      </c>
      <c r="X153" s="33">
        <f>IF($X$5=0,0,IF(AND($X$5&gt;='Справочные данные'!$T153,$X$5&lt;='Справочные данные'!$U153),1,0))</f>
        <v>0</v>
      </c>
      <c r="Y153" s="34">
        <f>IF($X$5=0,0,IF(AND($X$5+0.01&gt;='Справочные данные'!$T153,$X$5+0.01&lt;='Справочные данные'!$U153),1,0))</f>
        <v>0</v>
      </c>
      <c r="Z153" s="3">
        <f>IF($AA$5=0,0,IF(AND($AA$5-IF('Справочные данные'!V153&lt;=0.5,0.03,IF('Справочные данные'!V153&lt;=1,0.05,0.1))&gt;='Справочные данные'!$V153,$AA$5-IF('Справочные данные'!W153&lt;=0.5,0.03,IF('Справочные данные'!W153&lt;=1,0.05,0.1))&lt;='Справочные данные'!$W153),1,0))</f>
        <v>0</v>
      </c>
      <c r="AA153" s="3">
        <f>IF($AA$5=0,0,IF(AND($AA$5&gt;='Справочные данные'!$V153,$AA$5&lt;='Справочные данные'!$W153),1,0))</f>
        <v>0</v>
      </c>
      <c r="AB153" s="3">
        <f>IF($AA$5=0,0,IF(AND($AA$5+IF('Справочные данные'!V153&lt;=0.5,0.03,IF('Справочные данные'!V153&lt;=1,0.05,0.1))&gt;='Справочные данные'!$V153,$AA$5+IF('Справочные данные'!W153&lt;=0.5,0.03,IF('Справочные данные'!W153&lt;=1,0.05,0.1))&lt;='Справочные данные'!$W153),1,0))</f>
        <v>0</v>
      </c>
      <c r="AC153" s="3">
        <f>IF($AD$5=0,0,IF(AND($AD$5-0.02&gt;='Справочные данные'!$X153,$AD$5-0.02&lt;='Справочные данные'!$Y153),1,0))</f>
        <v>0</v>
      </c>
      <c r="AD153" s="3">
        <f>IF($AD$5=0,0,IF(AND($AD$5&gt;='Справочные данные'!$X153,$AD$5&lt;='Справочные данные'!$Y153),1,0))</f>
        <v>0</v>
      </c>
      <c r="AE153" s="3">
        <f>IF($AD$5=0,0,IF(AND($AD$5+0.02&gt;='Справочные данные'!$X153,$AD$5+0.02&lt;='Справочные данные'!$Y153),1,0))</f>
        <v>0</v>
      </c>
      <c r="AF153" s="3">
        <f>IF($AG$5=0,0,IF(AND($AG$5-0.02&gt;='Справочные данные'!$AF153,$AG$5-0.02&lt;='Справочные данные'!$AG153),1,0))</f>
        <v>0</v>
      </c>
      <c r="AG153" s="3">
        <f>IF($AG$5=0,0,IF(AND($AG$5&gt;='Справочные данные'!$AF153,$AG$5&lt;='Справочные данные'!$AG153),1,0))</f>
        <v>0</v>
      </c>
      <c r="AH153" s="3">
        <f>IF($AG$5=0,0,IF(AND($AG$5+0.02&gt;='Справочные данные'!$AF153,$AG$5+0.02&lt;='Справочные данные'!$AG153),1,0))</f>
        <v>0</v>
      </c>
      <c r="AI153" s="3">
        <f>IF($AJ$5=0,0,IF(AND($AJ$5-0.05&gt;='Справочные данные'!$AH153,$AJ$5-0.05&lt;='Справочные данные'!$AI153),1,0))</f>
        <v>0</v>
      </c>
      <c r="AJ153" s="3">
        <f>IF($AJ$5=0,0,IF(AND($AJ$5&gt;='Справочные данные'!$AH153,$AJ$5&lt;='Справочные данные'!$AI153),1,0))</f>
        <v>0</v>
      </c>
      <c r="AK153" s="3">
        <f>IF($AJ$5=0,0,IF(AND($AJ$5+0.05&gt;='Справочные данные'!$AH153,$AJ$5+0.05&lt;='Справочные данные'!$AI153),1,0))</f>
        <v>0</v>
      </c>
      <c r="AL153">
        <f t="shared" si="4"/>
        <v>3</v>
      </c>
      <c r="AM153" t="str">
        <f t="shared" si="5"/>
        <v>-</v>
      </c>
      <c r="AN153" s="23" t="s">
        <v>174</v>
      </c>
    </row>
    <row r="154" spans="1:40" x14ac:dyDescent="0.25">
      <c r="A154" s="32" t="s">
        <v>175</v>
      </c>
      <c r="B154" s="3">
        <f>IF($C$5=0,0,IF(AND($C$5-IF('Справочные данные'!B154&lt;=0.12,0,0.02)&gt;='Справочные данные'!B154,$C$5-IF('Справочные данные'!C154&lt;=0.12,0,0.02)&lt;='Справочные данные'!C154),1,0))</f>
        <v>0</v>
      </c>
      <c r="C154" s="3">
        <f>IF($C$5=0,0,IF(AND($C$5&gt;='Справочные данные'!B154,'Справочные данные'!$B$2&lt;='Справочные данные'!C154),1,0))</f>
        <v>0</v>
      </c>
      <c r="D154" s="3">
        <f>IF($C$5=0,0,IF(AND($C$5+IF('Справочные данные'!B154&lt;=0.12,0.01,0.02)&gt;='Справочные данные'!B154,$C$5+IF('Справочные данные'!C154&lt;=0.12,0.01,0.02)&lt;='Справочные данные'!C154),1,0))</f>
        <v>0</v>
      </c>
      <c r="E154" s="3">
        <f>IF($F$5=0,0,IF(AND($F$5-IF('Справочные данные'!D154&lt;=0.9,0.1,0.1)&gt;='Справочные данные'!D154,$F$5-IF('Справочные данные'!E154&lt;=0.9,0.1,0.1)&lt;='Справочные данные'!E154),1,0))</f>
        <v>1</v>
      </c>
      <c r="F154" s="3">
        <f>IF($F$5=0,0,IF(AND($F$5&gt;='Справочные данные'!$D154,$F$5&lt;='Справочные данные'!E154),1,0))</f>
        <v>1</v>
      </c>
      <c r="G154" s="3">
        <f>IF($F$5=0,0,IF(AND($F$5+IF('Справочные данные'!D154&lt;=0.9,0.1,0.2)&gt;='Справочные данные'!D154,$F$5+IF('Справочные данные'!E154&lt;=0.9,0.1,0.2)&lt;='Справочные данные'!E154),1,0))</f>
        <v>1</v>
      </c>
      <c r="H154" s="3">
        <f>IF($I$5=0,0,IF(AND($I$5-IF('Справочные данные'!F154&lt;=0.9,0.1,IF('Справочные данные'!F154&lt;=8,0.12,0.5))&gt;='Справочные данные'!$F154,$I$5-IF('Справочные данные'!G154&lt;=0.9,0.1,IF('Справочные данные'!G154&lt;=8,0.12,0.5))&lt;='Справочные данные'!$G154),1,0))</f>
        <v>0</v>
      </c>
      <c r="I154" s="3">
        <f>IF($I$5=0,0,IF(AND($I$5&gt;='Справочные данные'!$F154,$I$5&lt;='Справочные данные'!$G154),1,0))</f>
        <v>0</v>
      </c>
      <c r="J154" s="3">
        <f>IF($I$5=0,0,IF(AND($I$5+IF('Справочные данные'!F154&lt;=0.9,0.1,IF('Справочные данные'!F154&lt;=8,0.2,0.5))&gt;='Справочные данные'!F154,$I$5+IF('Справочные данные'!G154&lt;=0.9,0.1,IF('Справочные данные'!G154&lt;=8,0.2,0.5))&lt;='Справочные данные'!G154),1,0))</f>
        <v>0</v>
      </c>
      <c r="K154" s="3">
        <f>IF($L$5=0,0,IF(AND($L$5-IF('Справочные данные'!L154&lt;=5,0.2,IF('Справочные данные'!L154&lt;=20,0.5,1))&gt;='Справочные данные'!$L154,$L$5-IF('Справочные данные'!M154&lt;=5,0.2,IF('Справочные данные'!M154&lt;=20,0.5,1))&lt;='Справочные данные'!$M154),1,0))</f>
        <v>0</v>
      </c>
      <c r="L154" s="3">
        <f>IF($L$5=0,0,IF(AND($L$5&gt;='Справочные данные'!$L154,$L$5&lt;='Справочные данные'!$M154),1,0))</f>
        <v>0</v>
      </c>
      <c r="M154" s="3">
        <f>IF($L$5=0,0,IF(AND($L$5+IF('Справочные данные'!L154&lt;=5,0.2,IF('Справочные данные'!L154&lt;=20,0.5,1))&gt;='Справочные данные'!L154,$L$5+IF('Справочные данные'!M154&lt;=5,0.2,IF('Справочные данные'!M154&lt;=20,0.5,1))&lt;='Справочные данные'!M154),1,0))</f>
        <v>0</v>
      </c>
      <c r="N154" s="3">
        <f>IF($O$5=0,0,IF(AND($O$5-IF('Справочные данные'!N154&lt;=1,0.1,IF('Справочные данные'!N154&lt;=2,0.15,IF('Справочные данные'!N154&lt;=3,0.2,IF('Справочные данные'!N154&lt;=6,0.25,0.5))))&gt;='Справочные данные'!$N154,$O$5-IF('Справочные данные'!O154&lt;=1,0.1,IF('Справочные данные'!O154&lt;=2,0.15,IF('Справочные данные'!O154&lt;=3,0.2,IF('Справочные данные'!O154&lt;=6,0.25,0.5))))&lt;='Справочные данные'!$O154),1,0))</f>
        <v>0</v>
      </c>
      <c r="O154" s="4">
        <f>IF($O$5=0,0,IF(AND($O$5&gt;='Справочные данные'!$N154,$O$5&lt;='Справочные данные'!$O154),1,0))</f>
        <v>0</v>
      </c>
      <c r="P154" s="3">
        <f>IF($O$5=0,0,IF(AND($O$5+IF('Справочные данные'!N154&lt;=1,0.1,IF('Справочные данные'!N154&lt;=2,0.1,IF('Справочные данные'!N154&lt;=3,0.2,IF('Справочные данные'!N154&lt;=6,0.2,0.5))))&gt;='Справочные данные'!$N154,$O$5+IF('Справочные данные'!O154&lt;=1,0.1,IF('Справочные данные'!O154&lt;=2,0.1,IF('Справочные данные'!O154&lt;=3,0.2,IF('Справочные данные'!O154&lt;=6,0.2,0.5))))&lt;='Справочные данные'!$O154),1,0))</f>
        <v>0</v>
      </c>
      <c r="Q154" s="3">
        <f>IF($R$5=0,0,IF(AND($R$5-0.1&gt;='Справочные данные'!$P154,$R$5-0.1&lt;='Справочные данные'!$Q154),1,0))</f>
        <v>0</v>
      </c>
      <c r="R154" s="3">
        <f>IF($R$5=0,0,IF(AND($R$5&gt;='Справочные данные'!$P154,$R$5&lt;='Справочные данные'!$Q154),1,0))</f>
        <v>0</v>
      </c>
      <c r="S154" s="3">
        <f>IF($R$5=0,0,IF(AND($R$5+0.1&gt;='Справочные данные'!$P154,$R$5+0.1&lt;='Справочные данные'!$Q154),1,0))</f>
        <v>0</v>
      </c>
      <c r="T154" s="3">
        <f>IF($U$5=0,0,IF(AND($U$5-0.02&gt;='Справочные данные'!$R154,$U$5-0.02&lt;='Справочные данные'!$S154),1,0))</f>
        <v>0</v>
      </c>
      <c r="U154" s="3">
        <f>IF($U$5=0,0,IF(AND($U$5&gt;='Справочные данные'!$R154,$U$5&lt;='Справочные данные'!$S154),1,0))</f>
        <v>0</v>
      </c>
      <c r="V154" s="3">
        <f>IF($U$5=0,0,IF(AND($U$5+0.03&gt;='Справочные данные'!$R154,$U$5+0.03&lt;='Справочные данные'!$S154),1,0))</f>
        <v>0</v>
      </c>
      <c r="W154" s="33">
        <f>IF($X$5=0,0,IF(AND($X$5-0.01&gt;='Справочные данные'!$T154,$X$5-0.01&lt;='Справочные данные'!$U154),1,0))</f>
        <v>0</v>
      </c>
      <c r="X154" s="33">
        <f>IF($X$5=0,0,IF(AND($X$5&gt;='Справочные данные'!$T154,$X$5&lt;='Справочные данные'!$U154),1,0))</f>
        <v>0</v>
      </c>
      <c r="Y154" s="34">
        <f>IF($X$5=0,0,IF(AND($X$5+0.01&gt;='Справочные данные'!$T154,$X$5+0.01&lt;='Справочные данные'!$U154),1,0))</f>
        <v>0</v>
      </c>
      <c r="Z154" s="3">
        <f>IF($AA$5=0,0,IF(AND($AA$5-IF('Справочные данные'!V154&lt;=0.5,0.03,IF('Справочные данные'!V154&lt;=1,0.05,0.1))&gt;='Справочные данные'!$V154,$AA$5-IF('Справочные данные'!W154&lt;=0.5,0.03,IF('Справочные данные'!W154&lt;=1,0.05,0.1))&lt;='Справочные данные'!$W154),1,0))</f>
        <v>0</v>
      </c>
      <c r="AA154" s="3">
        <f>IF($AA$5=0,0,IF(AND($AA$5&gt;='Справочные данные'!$V154,$AA$5&lt;='Справочные данные'!$W154),1,0))</f>
        <v>0</v>
      </c>
      <c r="AB154" s="3">
        <f>IF($AA$5=0,0,IF(AND($AA$5+IF('Справочные данные'!V154&lt;=0.5,0.03,IF('Справочные данные'!V154&lt;=1,0.05,0.1))&gt;='Справочные данные'!$V154,$AA$5+IF('Справочные данные'!W154&lt;=0.5,0.03,IF('Справочные данные'!W154&lt;=1,0.05,0.1))&lt;='Справочные данные'!$W154),1,0))</f>
        <v>0</v>
      </c>
      <c r="AC154" s="3">
        <f>IF($AD$5=0,0,IF(AND($AD$5-0.02&gt;='Справочные данные'!$X154,$AD$5-0.02&lt;='Справочные данные'!$Y154),1,0))</f>
        <v>0</v>
      </c>
      <c r="AD154" s="3">
        <f>IF($AD$5=0,0,IF(AND($AD$5&gt;='Справочные данные'!$X154,$AD$5&lt;='Справочные данные'!$Y154),1,0))</f>
        <v>0</v>
      </c>
      <c r="AE154" s="3">
        <f>IF($AD$5=0,0,IF(AND($AD$5+0.02&gt;='Справочные данные'!$X154,$AD$5+0.02&lt;='Справочные данные'!$Y154),1,0))</f>
        <v>0</v>
      </c>
      <c r="AF154" s="3">
        <f>IF($AG$5=0,0,IF(AND($AG$5-0.02&gt;='Справочные данные'!$AF154,$AG$5-0.02&lt;='Справочные данные'!$AG154),1,0))</f>
        <v>0</v>
      </c>
      <c r="AG154" s="3">
        <f>IF($AG$5=0,0,IF(AND($AG$5&gt;='Справочные данные'!$AF154,$AG$5&lt;='Справочные данные'!$AG154),1,0))</f>
        <v>0</v>
      </c>
      <c r="AH154" s="3">
        <f>IF($AG$5=0,0,IF(AND($AG$5+0.02&gt;='Справочные данные'!$AF154,$AG$5+0.02&lt;='Справочные данные'!$AG154),1,0))</f>
        <v>0</v>
      </c>
      <c r="AI154" s="3">
        <f>IF($AJ$5=0,0,IF(AND($AJ$5-0.05&gt;='Справочные данные'!$AH154,$AJ$5-0.05&lt;='Справочные данные'!$AI154),1,0))</f>
        <v>0</v>
      </c>
      <c r="AJ154" s="3">
        <f>IF($AJ$5=0,0,IF(AND($AJ$5&gt;='Справочные данные'!$AH154,$AJ$5&lt;='Справочные данные'!$AI154),1,0))</f>
        <v>0</v>
      </c>
      <c r="AK154" s="3">
        <f>IF($AJ$5=0,0,IF(AND($AJ$5+0.05&gt;='Справочные данные'!$AH154,$AJ$5+0.05&lt;='Справочные данные'!$AI154),1,0))</f>
        <v>0</v>
      </c>
      <c r="AL154">
        <f t="shared" si="4"/>
        <v>3</v>
      </c>
      <c r="AM154" t="str">
        <f t="shared" si="5"/>
        <v>-</v>
      </c>
      <c r="AN154" s="23" t="s">
        <v>175</v>
      </c>
    </row>
    <row r="155" spans="1:40" x14ac:dyDescent="0.25">
      <c r="A155" s="32" t="s">
        <v>176</v>
      </c>
      <c r="B155" s="3">
        <f>IF($C$5=0,0,IF(AND($C$5-IF('Справочные данные'!B155&lt;=0.12,0,0.02)&gt;='Справочные данные'!B155,$C$5-IF('Справочные данные'!C155&lt;=0.12,0,0.02)&lt;='Справочные данные'!C155),1,0))</f>
        <v>0</v>
      </c>
      <c r="C155" s="3">
        <f>IF($C$5=0,0,IF(AND($C$5&gt;='Справочные данные'!B155,'Справочные данные'!$B$2&lt;='Справочные данные'!C155),1,0))</f>
        <v>0</v>
      </c>
      <c r="D155" s="3">
        <f>IF($C$5=0,0,IF(AND($C$5+IF('Справочные данные'!B155&lt;=0.12,0.01,0.02)&gt;='Справочные данные'!B155,$C$5+IF('Справочные данные'!C155&lt;=0.12,0.01,0.02)&lt;='Справочные данные'!C155),1,0))</f>
        <v>0</v>
      </c>
      <c r="E155" s="3">
        <f>IF($F$5=0,0,IF(AND($F$5-IF('Справочные данные'!D155&lt;=0.9,0.1,0.1)&gt;='Справочные данные'!D155,$F$5-IF('Справочные данные'!E155&lt;=0.9,0.1,0.1)&lt;='Справочные данные'!E155),1,0))</f>
        <v>1</v>
      </c>
      <c r="F155" s="3">
        <f>IF($F$5=0,0,IF(AND($F$5&gt;='Справочные данные'!$D155,$F$5&lt;='Справочные данные'!E155),1,0))</f>
        <v>1</v>
      </c>
      <c r="G155" s="3">
        <f>IF($F$5=0,0,IF(AND($F$5+IF('Справочные данные'!D155&lt;=0.9,0.1,0.2)&gt;='Справочные данные'!D155,$F$5+IF('Справочные данные'!E155&lt;=0.9,0.1,0.2)&lt;='Справочные данные'!E155),1,0))</f>
        <v>1</v>
      </c>
      <c r="H155" s="3">
        <f>IF($I$5=0,0,IF(AND($I$5-IF('Справочные данные'!F155&lt;=0.9,0.1,IF('Справочные данные'!F155&lt;=8,0.12,0.5))&gt;='Справочные данные'!$F155,$I$5-IF('Справочные данные'!G155&lt;=0.9,0.1,IF('Справочные данные'!G155&lt;=8,0.12,0.5))&lt;='Справочные данные'!$G155),1,0))</f>
        <v>0</v>
      </c>
      <c r="I155" s="3">
        <f>IF($I$5=0,0,IF(AND($I$5&gt;='Справочные данные'!$F155,$I$5&lt;='Справочные данные'!$G155),1,0))</f>
        <v>0</v>
      </c>
      <c r="J155" s="3">
        <f>IF($I$5=0,0,IF(AND($I$5+IF('Справочные данные'!F155&lt;=0.9,0.1,IF('Справочные данные'!F155&lt;=8,0.2,0.5))&gt;='Справочные данные'!F155,$I$5+IF('Справочные данные'!G155&lt;=0.9,0.1,IF('Справочные данные'!G155&lt;=8,0.2,0.5))&lt;='Справочные данные'!G155),1,0))</f>
        <v>0</v>
      </c>
      <c r="K155" s="3">
        <f>IF($L$5=0,0,IF(AND($L$5-IF('Справочные данные'!L155&lt;=5,0.2,IF('Справочные данные'!L155&lt;=20,0.5,1))&gt;='Справочные данные'!$L155,$L$5-IF('Справочные данные'!M155&lt;=5,0.2,IF('Справочные данные'!M155&lt;=20,0.5,1))&lt;='Справочные данные'!$M155),1,0))</f>
        <v>0</v>
      </c>
      <c r="L155" s="3">
        <f>IF($L$5=0,0,IF(AND($L$5&gt;='Справочные данные'!$L155,$L$5&lt;='Справочные данные'!$M155),1,0))</f>
        <v>0</v>
      </c>
      <c r="M155" s="3">
        <f>IF($L$5=0,0,IF(AND($L$5+IF('Справочные данные'!L155&lt;=5,0.2,IF('Справочные данные'!L155&lt;=20,0.5,1))&gt;='Справочные данные'!L155,$L$5+IF('Справочные данные'!M155&lt;=5,0.2,IF('Справочные данные'!M155&lt;=20,0.5,1))&lt;='Справочные данные'!M155),1,0))</f>
        <v>0</v>
      </c>
      <c r="N155" s="3">
        <f>IF($O$5=0,0,IF(AND($O$5-IF('Справочные данные'!N155&lt;=1,0.1,IF('Справочные данные'!N155&lt;=2,0.15,IF('Справочные данные'!N155&lt;=3,0.2,IF('Справочные данные'!N155&lt;=6,0.25,0.5))))&gt;='Справочные данные'!$N155,$O$5-IF('Справочные данные'!O155&lt;=1,0.1,IF('Справочные данные'!O155&lt;=2,0.15,IF('Справочные данные'!O155&lt;=3,0.2,IF('Справочные данные'!O155&lt;=6,0.25,0.5))))&lt;='Справочные данные'!$O155),1,0))</f>
        <v>0</v>
      </c>
      <c r="O155" s="4">
        <f>IF($O$5=0,0,IF(AND($O$5&gt;='Справочные данные'!$N155,$O$5&lt;='Справочные данные'!$O155),1,0))</f>
        <v>0</v>
      </c>
      <c r="P155" s="3">
        <f>IF($O$5=0,0,IF(AND($O$5+IF('Справочные данные'!N155&lt;=1,0.1,IF('Справочные данные'!N155&lt;=2,0.1,IF('Справочные данные'!N155&lt;=3,0.2,IF('Справочные данные'!N155&lt;=6,0.2,0.5))))&gt;='Справочные данные'!$N155,$O$5+IF('Справочные данные'!O155&lt;=1,0.1,IF('Справочные данные'!O155&lt;=2,0.1,IF('Справочные данные'!O155&lt;=3,0.2,IF('Справочные данные'!O155&lt;=6,0.2,0.5))))&lt;='Справочные данные'!$O155),1,0))</f>
        <v>0</v>
      </c>
      <c r="Q155" s="3">
        <f>IF($R$5=0,0,IF(AND($R$5-0.1&gt;='Справочные данные'!$P155,$R$5-0.1&lt;='Справочные данные'!$Q155),1,0))</f>
        <v>0</v>
      </c>
      <c r="R155" s="3">
        <f>IF($R$5=0,0,IF(AND($R$5&gt;='Справочные данные'!$P155,$R$5&lt;='Справочные данные'!$Q155),1,0))</f>
        <v>0</v>
      </c>
      <c r="S155" s="3">
        <f>IF($R$5=0,0,IF(AND($R$5+0.1&gt;='Справочные данные'!$P155,$R$5+0.1&lt;='Справочные данные'!$Q155),1,0))</f>
        <v>0</v>
      </c>
      <c r="T155" s="3">
        <f>IF($U$5=0,0,IF(AND($U$5-0.02&gt;='Справочные данные'!$R155,$U$5-0.02&lt;='Справочные данные'!$S155),1,0))</f>
        <v>0</v>
      </c>
      <c r="U155" s="3">
        <f>IF($U$5=0,0,IF(AND($U$5&gt;='Справочные данные'!$R155,$U$5&lt;='Справочные данные'!$S155),1,0))</f>
        <v>0</v>
      </c>
      <c r="V155" s="3">
        <f>IF($U$5=0,0,IF(AND($U$5+0.03&gt;='Справочные данные'!$R155,$U$5+0.03&lt;='Справочные данные'!$S155),1,0))</f>
        <v>0</v>
      </c>
      <c r="W155" s="33">
        <f>IF($X$5=0,0,IF(AND($X$5-0.01&gt;='Справочные данные'!$T155,$X$5-0.01&lt;='Справочные данные'!$U155),1,0))</f>
        <v>0</v>
      </c>
      <c r="X155" s="33">
        <f>IF($X$5=0,0,IF(AND($X$5&gt;='Справочные данные'!$T155,$X$5&lt;='Справочные данные'!$U155),1,0))</f>
        <v>0</v>
      </c>
      <c r="Y155" s="34">
        <f>IF($X$5=0,0,IF(AND($X$5+0.01&gt;='Справочные данные'!$T155,$X$5+0.01&lt;='Справочные данные'!$U155),1,0))</f>
        <v>0</v>
      </c>
      <c r="Z155" s="3">
        <f>IF($AA$5=0,0,IF(AND($AA$5-IF('Справочные данные'!V155&lt;=0.5,0.03,IF('Справочные данные'!V155&lt;=1,0.05,0.1))&gt;='Справочные данные'!$V155,$AA$5-IF('Справочные данные'!W155&lt;=0.5,0.03,IF('Справочные данные'!W155&lt;=1,0.05,0.1))&lt;='Справочные данные'!$W155),1,0))</f>
        <v>0</v>
      </c>
      <c r="AA155" s="3">
        <f>IF($AA$5=0,0,IF(AND($AA$5&gt;='Справочные данные'!$V155,$AA$5&lt;='Справочные данные'!$W155),1,0))</f>
        <v>0</v>
      </c>
      <c r="AB155" s="3">
        <f>IF($AA$5=0,0,IF(AND($AA$5+IF('Справочные данные'!V155&lt;=0.5,0.03,IF('Справочные данные'!V155&lt;=1,0.05,0.1))&gt;='Справочные данные'!$V155,$AA$5+IF('Справочные данные'!W155&lt;=0.5,0.03,IF('Справочные данные'!W155&lt;=1,0.05,0.1))&lt;='Справочные данные'!$W155),1,0))</f>
        <v>0</v>
      </c>
      <c r="AC155" s="3">
        <f>IF($AD$5=0,0,IF(AND($AD$5-0.02&gt;='Справочные данные'!$X155,$AD$5-0.02&lt;='Справочные данные'!$Y155),1,0))</f>
        <v>0</v>
      </c>
      <c r="AD155" s="3">
        <f>IF($AD$5=0,0,IF(AND($AD$5&gt;='Справочные данные'!$X155,$AD$5&lt;='Справочные данные'!$Y155),1,0))</f>
        <v>0</v>
      </c>
      <c r="AE155" s="3">
        <f>IF($AD$5=0,0,IF(AND($AD$5+0.02&gt;='Справочные данные'!$X155,$AD$5+0.02&lt;='Справочные данные'!$Y155),1,0))</f>
        <v>0</v>
      </c>
      <c r="AF155" s="3">
        <f>IF($AG$5=0,0,IF(AND($AG$5-0.02&gt;='Справочные данные'!$AF155,$AG$5-0.02&lt;='Справочные данные'!$AG155),1,0))</f>
        <v>0</v>
      </c>
      <c r="AG155" s="3">
        <f>IF($AG$5=0,0,IF(AND($AG$5&gt;='Справочные данные'!$AF155,$AG$5&lt;='Справочные данные'!$AG155),1,0))</f>
        <v>0</v>
      </c>
      <c r="AH155" s="3">
        <f>IF($AG$5=0,0,IF(AND($AG$5+0.02&gt;='Справочные данные'!$AF155,$AG$5+0.02&lt;='Справочные данные'!$AG155),1,0))</f>
        <v>0</v>
      </c>
      <c r="AI155" s="3">
        <f>IF($AJ$5=0,0,IF(AND($AJ$5-0.05&gt;='Справочные данные'!$AH155,$AJ$5-0.05&lt;='Справочные данные'!$AI155),1,0))</f>
        <v>0</v>
      </c>
      <c r="AJ155" s="3">
        <f>IF($AJ$5=0,0,IF(AND($AJ$5&gt;='Справочные данные'!$AH155,$AJ$5&lt;='Справочные данные'!$AI155),1,0))</f>
        <v>0</v>
      </c>
      <c r="AK155" s="3">
        <f>IF($AJ$5=0,0,IF(AND($AJ$5+0.05&gt;='Справочные данные'!$AH155,$AJ$5+0.05&lt;='Справочные данные'!$AI155),1,0))</f>
        <v>0</v>
      </c>
      <c r="AL155">
        <f t="shared" si="4"/>
        <v>3</v>
      </c>
      <c r="AM155" t="str">
        <f t="shared" si="5"/>
        <v>-</v>
      </c>
      <c r="AN155" s="23" t="s">
        <v>176</v>
      </c>
    </row>
    <row r="156" spans="1:40" x14ac:dyDescent="0.25">
      <c r="A156" s="32" t="s">
        <v>177</v>
      </c>
      <c r="B156" s="3">
        <f>IF($C$5=0,0,IF(AND($C$5-IF('Справочные данные'!B156&lt;=0.12,0,0.02)&gt;='Справочные данные'!B156,$C$5-IF('Справочные данные'!C156&lt;=0.12,0,0.02)&lt;='Справочные данные'!C156),1,0))</f>
        <v>0</v>
      </c>
      <c r="C156" s="3">
        <f>IF($C$5=0,0,IF(AND($C$5&gt;='Справочные данные'!B156,'Справочные данные'!$B$2&lt;='Справочные данные'!C156),1,0))</f>
        <v>0</v>
      </c>
      <c r="D156" s="3">
        <f>IF($C$5=0,0,IF(AND($C$5+IF('Справочные данные'!B156&lt;=0.12,0.01,0.02)&gt;='Справочные данные'!B156,$C$5+IF('Справочные данные'!C156&lt;=0.12,0.01,0.02)&lt;='Справочные данные'!C156),1,0))</f>
        <v>0</v>
      </c>
      <c r="E156" s="3">
        <f>IF($F$5=0,0,IF(AND($F$5-IF('Справочные данные'!D156&lt;=0.9,0.1,0.1)&gt;='Справочные данные'!D156,$F$5-IF('Справочные данные'!E156&lt;=0.9,0.1,0.1)&lt;='Справочные данные'!E156),1,0))</f>
        <v>0</v>
      </c>
      <c r="F156" s="3">
        <f>IF($F$5=0,0,IF(AND($F$5&gt;='Справочные данные'!$D156,$F$5&lt;='Справочные данные'!E156),1,0))</f>
        <v>0</v>
      </c>
      <c r="G156" s="3">
        <f>IF($F$5=0,0,IF(AND($F$5+IF('Справочные данные'!D156&lt;=0.9,0.1,0.2)&gt;='Справочные данные'!D156,$F$5+IF('Справочные данные'!E156&lt;=0.9,0.1,0.2)&lt;='Справочные данные'!E156),1,0))</f>
        <v>0</v>
      </c>
      <c r="H156" s="3">
        <f>IF($I$5=0,0,IF(AND($I$5-IF('Справочные данные'!F156&lt;=0.9,0.1,IF('Справочные данные'!F156&lt;=8,0.12,0.5))&gt;='Справочные данные'!$F156,$I$5-IF('Справочные данные'!G156&lt;=0.9,0.1,IF('Справочные данные'!G156&lt;=8,0.12,0.5))&lt;='Справочные данные'!$G156),1,0))</f>
        <v>1</v>
      </c>
      <c r="I156" s="3">
        <f>IF($I$5=0,0,IF(AND($I$5&gt;='Справочные данные'!$F156,$I$5&lt;='Справочные данные'!$G156),1,0))</f>
        <v>0</v>
      </c>
      <c r="J156" s="3">
        <f>IF($I$5=0,0,IF(AND($I$5+IF('Справочные данные'!F156&lt;=0.9,0.1,IF('Справочные данные'!F156&lt;=8,0.2,0.5))&gt;='Справочные данные'!F156,$I$5+IF('Справочные данные'!G156&lt;=0.9,0.1,IF('Справочные данные'!G156&lt;=8,0.2,0.5))&lt;='Справочные данные'!G156),1,0))</f>
        <v>0</v>
      </c>
      <c r="K156" s="3">
        <f>IF($L$5=0,0,IF(AND($L$5-IF('Справочные данные'!L156&lt;=5,0.2,IF('Справочные данные'!L156&lt;=20,0.5,1))&gt;='Справочные данные'!$L156,$L$5-IF('Справочные данные'!M156&lt;=5,0.2,IF('Справочные данные'!M156&lt;=20,0.5,1))&lt;='Справочные данные'!$M156),1,0))</f>
        <v>0</v>
      </c>
      <c r="L156" s="3">
        <f>IF($L$5=0,0,IF(AND($L$5&gt;='Справочные данные'!$L156,$L$5&lt;='Справочные данные'!$M156),1,0))</f>
        <v>0</v>
      </c>
      <c r="M156" s="3">
        <f>IF($L$5=0,0,IF(AND($L$5+IF('Справочные данные'!L156&lt;=5,0.2,IF('Справочные данные'!L156&lt;=20,0.5,1))&gt;='Справочные данные'!L156,$L$5+IF('Справочные данные'!M156&lt;=5,0.2,IF('Справочные данные'!M156&lt;=20,0.5,1))&lt;='Справочные данные'!M156),1,0))</f>
        <v>0</v>
      </c>
      <c r="N156" s="3">
        <f>IF($O$5=0,0,IF(AND($O$5-IF('Справочные данные'!N156&lt;=1,0.1,IF('Справочные данные'!N156&lt;=2,0.15,IF('Справочные данные'!N156&lt;=3,0.2,IF('Справочные данные'!N156&lt;=6,0.25,0.5))))&gt;='Справочные данные'!$N156,$O$5-IF('Справочные данные'!O156&lt;=1,0.1,IF('Справочные данные'!O156&lt;=2,0.15,IF('Справочные данные'!O156&lt;=3,0.2,IF('Справочные данные'!O156&lt;=6,0.25,0.5))))&lt;='Справочные данные'!$O156),1,0))</f>
        <v>0</v>
      </c>
      <c r="O156" s="4">
        <f>IF($O$5=0,0,IF(AND($O$5&gt;='Справочные данные'!$N156,$O$5&lt;='Справочные данные'!$O156),1,0))</f>
        <v>0</v>
      </c>
      <c r="P156" s="3">
        <f>IF($O$5=0,0,IF(AND($O$5+IF('Справочные данные'!N156&lt;=1,0.1,IF('Справочные данные'!N156&lt;=2,0.1,IF('Справочные данные'!N156&lt;=3,0.2,IF('Справочные данные'!N156&lt;=6,0.2,0.5))))&gt;='Справочные данные'!$N156,$O$5+IF('Справочные данные'!O156&lt;=1,0.1,IF('Справочные данные'!O156&lt;=2,0.1,IF('Справочные данные'!O156&lt;=3,0.2,IF('Справочные данные'!O156&lt;=6,0.2,0.5))))&lt;='Справочные данные'!$O156),1,0))</f>
        <v>0</v>
      </c>
      <c r="Q156" s="3">
        <f>IF($R$5=0,0,IF(AND($R$5-0.1&gt;='Справочные данные'!$P156,$R$5-0.1&lt;='Справочные данные'!$Q156),1,0))</f>
        <v>0</v>
      </c>
      <c r="R156" s="3">
        <f>IF($R$5=0,0,IF(AND($R$5&gt;='Справочные данные'!$P156,$R$5&lt;='Справочные данные'!$Q156),1,0))</f>
        <v>0</v>
      </c>
      <c r="S156" s="3">
        <f>IF($R$5=0,0,IF(AND($R$5+0.1&gt;='Справочные данные'!$P156,$R$5+0.1&lt;='Справочные данные'!$Q156),1,0))</f>
        <v>0</v>
      </c>
      <c r="T156" s="3">
        <f>IF($U$5=0,0,IF(AND($U$5-0.02&gt;='Справочные данные'!$R156,$U$5-0.02&lt;='Справочные данные'!$S156),1,0))</f>
        <v>0</v>
      </c>
      <c r="U156" s="3">
        <f>IF($U$5=0,0,IF(AND($U$5&gt;='Справочные данные'!$R156,$U$5&lt;='Справочные данные'!$S156),1,0))</f>
        <v>0</v>
      </c>
      <c r="V156" s="3">
        <f>IF($U$5=0,0,IF(AND($U$5+0.03&gt;='Справочные данные'!$R156,$U$5+0.03&lt;='Справочные данные'!$S156),1,0))</f>
        <v>0</v>
      </c>
      <c r="W156" s="33">
        <f>IF($X$5=0,0,IF(AND($X$5-0.01&gt;='Справочные данные'!$T156,$X$5-0.01&lt;='Справочные данные'!$U156),1,0))</f>
        <v>0</v>
      </c>
      <c r="X156" s="33">
        <f>IF($X$5=0,0,IF(AND($X$5&gt;='Справочные данные'!$T156,$X$5&lt;='Справочные данные'!$U156),1,0))</f>
        <v>0</v>
      </c>
      <c r="Y156" s="34">
        <f>IF($X$5=0,0,IF(AND($X$5+0.01&gt;='Справочные данные'!$T156,$X$5+0.01&lt;='Справочные данные'!$U156),1,0))</f>
        <v>0</v>
      </c>
      <c r="Z156" s="3">
        <f>IF($AA$5=0,0,IF(AND($AA$5-IF('Справочные данные'!V156&lt;=0.5,0.03,IF('Справочные данные'!V156&lt;=1,0.05,0.1))&gt;='Справочные данные'!$V156,$AA$5-IF('Справочные данные'!W156&lt;=0.5,0.03,IF('Справочные данные'!W156&lt;=1,0.05,0.1))&lt;='Справочные данные'!$W156),1,0))</f>
        <v>0</v>
      </c>
      <c r="AA156" s="3">
        <f>IF($AA$5=0,0,IF(AND($AA$5&gt;='Справочные данные'!$V156,$AA$5&lt;='Справочные данные'!$W156),1,0))</f>
        <v>0</v>
      </c>
      <c r="AB156" s="3">
        <f>IF($AA$5=0,0,IF(AND($AA$5+IF('Справочные данные'!V156&lt;=0.5,0.03,IF('Справочные данные'!V156&lt;=1,0.05,0.1))&gt;='Справочные данные'!$V156,$AA$5+IF('Справочные данные'!W156&lt;=0.5,0.03,IF('Справочные данные'!W156&lt;=1,0.05,0.1))&lt;='Справочные данные'!$W156),1,0))</f>
        <v>0</v>
      </c>
      <c r="AC156" s="3">
        <f>IF($AD$5=0,0,IF(AND($AD$5-0.02&gt;='Справочные данные'!$X156,$AD$5-0.02&lt;='Справочные данные'!$Y156),1,0))</f>
        <v>0</v>
      </c>
      <c r="AD156" s="3">
        <f>IF($AD$5=0,0,IF(AND($AD$5&gt;='Справочные данные'!$X156,$AD$5&lt;='Справочные данные'!$Y156),1,0))</f>
        <v>0</v>
      </c>
      <c r="AE156" s="3">
        <f>IF($AD$5=0,0,IF(AND($AD$5+0.02&gt;='Справочные данные'!$X156,$AD$5+0.02&lt;='Справочные данные'!$Y156),1,0))</f>
        <v>0</v>
      </c>
      <c r="AF156" s="3">
        <f>IF($AG$5=0,0,IF(AND($AG$5-0.02&gt;='Справочные данные'!$AF156,$AG$5-0.02&lt;='Справочные данные'!$AG156),1,0))</f>
        <v>0</v>
      </c>
      <c r="AG156" s="3">
        <f>IF($AG$5=0,0,IF(AND($AG$5&gt;='Справочные данные'!$AF156,$AG$5&lt;='Справочные данные'!$AG156),1,0))</f>
        <v>0</v>
      </c>
      <c r="AH156" s="3">
        <f>IF($AG$5=0,0,IF(AND($AG$5+0.02&gt;='Справочные данные'!$AF156,$AG$5+0.02&lt;='Справочные данные'!$AG156),1,0))</f>
        <v>0</v>
      </c>
      <c r="AI156" s="3">
        <f>IF($AJ$5=0,0,IF(AND($AJ$5-0.05&gt;='Справочные данные'!$AH156,$AJ$5-0.05&lt;='Справочные данные'!$AI156),1,0))</f>
        <v>0</v>
      </c>
      <c r="AJ156" s="3">
        <f>IF($AJ$5=0,0,IF(AND($AJ$5&gt;='Справочные данные'!$AH156,$AJ$5&lt;='Справочные данные'!$AI156),1,0))</f>
        <v>0</v>
      </c>
      <c r="AK156" s="3">
        <f>IF($AJ$5=0,0,IF(AND($AJ$5+0.05&gt;='Справочные данные'!$AH156,$AJ$5+0.05&lt;='Справочные данные'!$AI156),1,0))</f>
        <v>0</v>
      </c>
      <c r="AL156">
        <f t="shared" si="4"/>
        <v>1</v>
      </c>
      <c r="AM156" t="str">
        <f t="shared" si="5"/>
        <v>-</v>
      </c>
      <c r="AN156" s="23" t="s">
        <v>177</v>
      </c>
    </row>
    <row r="157" spans="1:40" x14ac:dyDescent="0.25">
      <c r="A157" s="32" t="s">
        <v>178</v>
      </c>
      <c r="B157" s="3">
        <f>IF($C$5=0,0,IF(AND($C$5-IF('Справочные данные'!B157&lt;=0.12,0,0.02)&gt;='Справочные данные'!B157,$C$5-IF('Справочные данные'!C157&lt;=0.12,0,0.02)&lt;='Справочные данные'!C157),1,0))</f>
        <v>1</v>
      </c>
      <c r="C157" s="3">
        <f>IF($C$5=0,0,IF(AND($C$5&gt;='Справочные данные'!B157,'Справочные данные'!$B$2&lt;='Справочные данные'!C157),1,0))</f>
        <v>1</v>
      </c>
      <c r="D157" s="3">
        <f>IF($C$5=0,0,IF(AND($C$5+IF('Справочные данные'!B157&lt;=0.12,0.01,0.02)&gt;='Справочные данные'!B157,$C$5+IF('Справочные данные'!C157&lt;=0.12,0.01,0.02)&lt;='Справочные данные'!C157),1,0))</f>
        <v>1</v>
      </c>
      <c r="E157" s="3">
        <f>IF($F$5=0,0,IF(AND($F$5-IF('Справочные данные'!D157&lt;=0.9,0.1,0.1)&gt;='Справочные данные'!D157,$F$5-IF('Справочные данные'!E157&lt;=0.9,0.1,0.1)&lt;='Справочные данные'!E157),1,0))</f>
        <v>1</v>
      </c>
      <c r="F157" s="3">
        <f>IF($F$5=0,0,IF(AND($F$5&gt;='Справочные данные'!$D157,$F$5&lt;='Справочные данные'!E157),1,0))</f>
        <v>1</v>
      </c>
      <c r="G157" s="3">
        <f>IF($F$5=0,0,IF(AND($F$5+IF('Справочные данные'!D157&lt;=0.9,0.1,0.2)&gt;='Справочные данные'!D157,$F$5+IF('Справочные данные'!E157&lt;=0.9,0.1,0.2)&lt;='Справочные данные'!E157),1,0))</f>
        <v>1</v>
      </c>
      <c r="H157" s="3">
        <f>IF($I$5=0,0,IF(AND($I$5-IF('Справочные данные'!F157&lt;=0.9,0.1,IF('Справочные данные'!F157&lt;=8,0.12,0.5))&gt;='Справочные данные'!$F157,$I$5-IF('Справочные данные'!G157&lt;=0.9,0.1,IF('Справочные данные'!G157&lt;=8,0.12,0.5))&lt;='Справочные данные'!$G157),1,0))</f>
        <v>0</v>
      </c>
      <c r="I157" s="3">
        <f>IF($I$5=0,0,IF(AND($I$5&gt;='Справочные данные'!$F157,$I$5&lt;='Справочные данные'!$G157),1,0))</f>
        <v>0</v>
      </c>
      <c r="J157" s="3">
        <f>IF($I$5=0,0,IF(AND($I$5+IF('Справочные данные'!F157&lt;=0.9,0.1,IF('Справочные данные'!F157&lt;=8,0.2,0.5))&gt;='Справочные данные'!F157,$I$5+IF('Справочные данные'!G157&lt;=0.9,0.1,IF('Справочные данные'!G157&lt;=8,0.2,0.5))&lt;='Справочные данные'!G157),1,0))</f>
        <v>0</v>
      </c>
      <c r="K157" s="3">
        <f>IF($L$5=0,0,IF(AND($L$5-IF('Справочные данные'!L157&lt;=5,0.2,IF('Справочные данные'!L157&lt;=20,0.5,1))&gt;='Справочные данные'!$L157,$L$5-IF('Справочные данные'!M157&lt;=5,0.2,IF('Справочные данные'!M157&lt;=20,0.5,1))&lt;='Справочные данные'!$M157),1,0))</f>
        <v>0</v>
      </c>
      <c r="L157" s="3">
        <f>IF($L$5=0,0,IF(AND($L$5&gt;='Справочные данные'!$L157,$L$5&lt;='Справочные данные'!$M157),1,0))</f>
        <v>0</v>
      </c>
      <c r="M157" s="3">
        <f>IF($L$5=0,0,IF(AND($L$5+IF('Справочные данные'!L157&lt;=5,0.2,IF('Справочные данные'!L157&lt;=20,0.5,1))&gt;='Справочные данные'!L157,$L$5+IF('Справочные данные'!M157&lt;=5,0.2,IF('Справочные данные'!M157&lt;=20,0.5,1))&lt;='Справочные данные'!M157),1,0))</f>
        <v>0</v>
      </c>
      <c r="N157" s="3">
        <f>IF($O$5=0,0,IF(AND($O$5-IF('Справочные данные'!N157&lt;=1,0.1,IF('Справочные данные'!N157&lt;=2,0.15,IF('Справочные данные'!N157&lt;=3,0.2,IF('Справочные данные'!N157&lt;=6,0.25,0.5))))&gt;='Справочные данные'!$N157,$O$5-IF('Справочные данные'!O157&lt;=1,0.1,IF('Справочные данные'!O157&lt;=2,0.15,IF('Справочные данные'!O157&lt;=3,0.2,IF('Справочные данные'!O157&lt;=6,0.25,0.5))))&lt;='Справочные данные'!$O157),1,0))</f>
        <v>0</v>
      </c>
      <c r="O157" s="4">
        <f>IF($O$5=0,0,IF(AND($O$5&gt;='Справочные данные'!$N157,$O$5&lt;='Справочные данные'!$O157),1,0))</f>
        <v>0</v>
      </c>
      <c r="P157" s="3">
        <f>IF($O$5=0,0,IF(AND($O$5+IF('Справочные данные'!N157&lt;=1,0.1,IF('Справочные данные'!N157&lt;=2,0.1,IF('Справочные данные'!N157&lt;=3,0.2,IF('Справочные данные'!N157&lt;=6,0.2,0.5))))&gt;='Справочные данные'!$N157,$O$5+IF('Справочные данные'!O157&lt;=1,0.1,IF('Справочные данные'!O157&lt;=2,0.1,IF('Справочные данные'!O157&lt;=3,0.2,IF('Справочные данные'!O157&lt;=6,0.2,0.5))))&lt;='Справочные данные'!$O157),1,0))</f>
        <v>0</v>
      </c>
      <c r="Q157" s="3">
        <f>IF($R$5=0,0,IF(AND($R$5-0.1&gt;='Справочные данные'!$P157,$R$5-0.1&lt;='Справочные данные'!$Q157),1,0))</f>
        <v>0</v>
      </c>
      <c r="R157" s="3">
        <f>IF($R$5=0,0,IF(AND($R$5&gt;='Справочные данные'!$P157,$R$5&lt;='Справочные данные'!$Q157),1,0))</f>
        <v>0</v>
      </c>
      <c r="S157" s="3">
        <f>IF($R$5=0,0,IF(AND($R$5+0.1&gt;='Справочные данные'!$P157,$R$5+0.1&lt;='Справочные данные'!$Q157),1,0))</f>
        <v>0</v>
      </c>
      <c r="T157" s="3">
        <f>IF($U$5=0,0,IF(AND($U$5-0.02&gt;='Справочные данные'!$R157,$U$5-0.02&lt;='Справочные данные'!$S157),1,0))</f>
        <v>0</v>
      </c>
      <c r="U157" s="3">
        <f>IF($U$5=0,0,IF(AND($U$5&gt;='Справочные данные'!$R157,$U$5&lt;='Справочные данные'!$S157),1,0))</f>
        <v>0</v>
      </c>
      <c r="V157" s="3">
        <f>IF($U$5=0,0,IF(AND($U$5+0.03&gt;='Справочные данные'!$R157,$U$5+0.03&lt;='Справочные данные'!$S157),1,0))</f>
        <v>0</v>
      </c>
      <c r="W157" s="33">
        <f>IF($X$5=0,0,IF(AND($X$5-0.01&gt;='Справочные данные'!$T157,$X$5-0.01&lt;='Справочные данные'!$U157),1,0))</f>
        <v>0</v>
      </c>
      <c r="X157" s="33">
        <f>IF($X$5=0,0,IF(AND($X$5&gt;='Справочные данные'!$T157,$X$5&lt;='Справочные данные'!$U157),1,0))</f>
        <v>0</v>
      </c>
      <c r="Y157" s="34">
        <f>IF($X$5=0,0,IF(AND($X$5+0.01&gt;='Справочные данные'!$T157,$X$5+0.01&lt;='Справочные данные'!$U157),1,0))</f>
        <v>0</v>
      </c>
      <c r="Z157" s="3">
        <f>IF($AA$5=0,0,IF(AND($AA$5-IF('Справочные данные'!V157&lt;=0.5,0.03,IF('Справочные данные'!V157&lt;=1,0.05,0.1))&gt;='Справочные данные'!$V157,$AA$5-IF('Справочные данные'!W157&lt;=0.5,0.03,IF('Справочные данные'!W157&lt;=1,0.05,0.1))&lt;='Справочные данные'!$W157),1,0))</f>
        <v>0</v>
      </c>
      <c r="AA157" s="3">
        <f>IF($AA$5=0,0,IF(AND($AA$5&gt;='Справочные данные'!$V157,$AA$5&lt;='Справочные данные'!$W157),1,0))</f>
        <v>0</v>
      </c>
      <c r="AB157" s="3">
        <f>IF($AA$5=0,0,IF(AND($AA$5+IF('Справочные данные'!V157&lt;=0.5,0.03,IF('Справочные данные'!V157&lt;=1,0.05,0.1))&gt;='Справочные данные'!$V157,$AA$5+IF('Справочные данные'!W157&lt;=0.5,0.03,IF('Справочные данные'!W157&lt;=1,0.05,0.1))&lt;='Справочные данные'!$W157),1,0))</f>
        <v>0</v>
      </c>
      <c r="AC157" s="3">
        <f>IF($AD$5=0,0,IF(AND($AD$5-0.02&gt;='Справочные данные'!$X157,$AD$5-0.02&lt;='Справочные данные'!$Y157),1,0))</f>
        <v>0</v>
      </c>
      <c r="AD157" s="3">
        <f>IF($AD$5=0,0,IF(AND($AD$5&gt;='Справочные данные'!$X157,$AD$5&lt;='Справочные данные'!$Y157),1,0))</f>
        <v>0</v>
      </c>
      <c r="AE157" s="3">
        <f>IF($AD$5=0,0,IF(AND($AD$5+0.02&gt;='Справочные данные'!$X157,$AD$5+0.02&lt;='Справочные данные'!$Y157),1,0))</f>
        <v>0</v>
      </c>
      <c r="AF157" s="3">
        <f>IF($AG$5=0,0,IF(AND($AG$5-0.02&gt;='Справочные данные'!$AF157,$AG$5-0.02&lt;='Справочные данные'!$AG157),1,0))</f>
        <v>0</v>
      </c>
      <c r="AG157" s="3">
        <f>IF($AG$5=0,0,IF(AND($AG$5&gt;='Справочные данные'!$AF157,$AG$5&lt;='Справочные данные'!$AG157),1,0))</f>
        <v>0</v>
      </c>
      <c r="AH157" s="3">
        <f>IF($AG$5=0,0,IF(AND($AG$5+0.02&gt;='Справочные данные'!$AF157,$AG$5+0.02&lt;='Справочные данные'!$AG157),1,0))</f>
        <v>0</v>
      </c>
      <c r="AI157" s="3">
        <f>IF($AJ$5=0,0,IF(AND($AJ$5-0.05&gt;='Справочные данные'!$AH157,$AJ$5-0.05&lt;='Справочные данные'!$AI157),1,0))</f>
        <v>0</v>
      </c>
      <c r="AJ157" s="3">
        <f>IF($AJ$5=0,0,IF(AND($AJ$5&gt;='Справочные данные'!$AH157,$AJ$5&lt;='Справочные данные'!$AI157),1,0))</f>
        <v>0</v>
      </c>
      <c r="AK157" s="3">
        <f>IF($AJ$5=0,0,IF(AND($AJ$5+0.05&gt;='Справочные данные'!$AH157,$AJ$5+0.05&lt;='Справочные данные'!$AI157),1,0))</f>
        <v>0</v>
      </c>
      <c r="AL157">
        <f t="shared" si="4"/>
        <v>6</v>
      </c>
      <c r="AM157" t="str">
        <f t="shared" si="5"/>
        <v>-</v>
      </c>
      <c r="AN157" s="23" t="s">
        <v>178</v>
      </c>
    </row>
    <row r="158" spans="1:40" x14ac:dyDescent="0.25">
      <c r="A158" s="32" t="s">
        <v>179</v>
      </c>
      <c r="B158" s="3">
        <f>IF($C$5=0,0,IF(AND($C$5-IF('Справочные данные'!B158&lt;=0.12,0,0.02)&gt;='Справочные данные'!B158,$C$5-IF('Справочные данные'!C158&lt;=0.12,0,0.02)&lt;='Справочные данные'!C158),1,0))</f>
        <v>1</v>
      </c>
      <c r="C158" s="3">
        <f>IF($C$5=0,0,IF(AND($C$5&gt;='Справочные данные'!B158,'Справочные данные'!$B$2&lt;='Справочные данные'!C158),1,0))</f>
        <v>1</v>
      </c>
      <c r="D158" s="3">
        <f>IF($C$5=0,0,IF(AND($C$5+IF('Справочные данные'!B158&lt;=0.12,0.01,0.02)&gt;='Справочные данные'!B158,$C$5+IF('Справочные данные'!C158&lt;=0.12,0.01,0.02)&lt;='Справочные данные'!C158),1,0))</f>
        <v>1</v>
      </c>
      <c r="E158" s="3">
        <f>IF($F$5=0,0,IF(AND($F$5-IF('Справочные данные'!D158&lt;=0.9,0.1,0.1)&gt;='Справочные данные'!D158,$F$5-IF('Справочные данные'!E158&lt;=0.9,0.1,0.1)&lt;='Справочные данные'!E158),1,0))</f>
        <v>1</v>
      </c>
      <c r="F158" s="3">
        <f>IF($F$5=0,0,IF(AND($F$5&gt;='Справочные данные'!$D158,$F$5&lt;='Справочные данные'!E158),1,0))</f>
        <v>1</v>
      </c>
      <c r="G158" s="3">
        <f>IF($F$5=0,0,IF(AND($F$5+IF('Справочные данные'!D158&lt;=0.9,0.1,0.2)&gt;='Справочные данные'!D158,$F$5+IF('Справочные данные'!E158&lt;=0.9,0.1,0.2)&lt;='Справочные данные'!E158),1,0))</f>
        <v>1</v>
      </c>
      <c r="H158" s="3">
        <f>IF($I$5=0,0,IF(AND($I$5-IF('Справочные данные'!F158&lt;=0.9,0.1,IF('Справочные данные'!F158&lt;=8,0.12,0.5))&gt;='Справочные данные'!$F158,$I$5-IF('Справочные данные'!G158&lt;=0.9,0.1,IF('Справочные данные'!G158&lt;=8,0.12,0.5))&lt;='Справочные данные'!$G158),1,0))</f>
        <v>0</v>
      </c>
      <c r="I158" s="3">
        <f>IF($I$5=0,0,IF(AND($I$5&gt;='Справочные данные'!$F158,$I$5&lt;='Справочные данные'!$G158),1,0))</f>
        <v>0</v>
      </c>
      <c r="J158" s="3">
        <f>IF($I$5=0,0,IF(AND($I$5+IF('Справочные данные'!F158&lt;=0.9,0.1,IF('Справочные данные'!F158&lt;=8,0.2,0.5))&gt;='Справочные данные'!F158,$I$5+IF('Справочные данные'!G158&lt;=0.9,0.1,IF('Справочные данные'!G158&lt;=8,0.2,0.5))&lt;='Справочные данные'!G158),1,0))</f>
        <v>0</v>
      </c>
      <c r="K158" s="3">
        <f>IF($L$5=0,0,IF(AND($L$5-IF('Справочные данные'!L158&lt;=5,0.2,IF('Справочные данные'!L158&lt;=20,0.5,1))&gt;='Справочные данные'!$L158,$L$5-IF('Справочные данные'!M158&lt;=5,0.2,IF('Справочные данные'!M158&lt;=20,0.5,1))&lt;='Справочные данные'!$M158),1,0))</f>
        <v>0</v>
      </c>
      <c r="L158" s="3">
        <f>IF($L$5=0,0,IF(AND($L$5&gt;='Справочные данные'!$L158,$L$5&lt;='Справочные данные'!$M158),1,0))</f>
        <v>0</v>
      </c>
      <c r="M158" s="3">
        <f>IF($L$5=0,0,IF(AND($L$5+IF('Справочные данные'!L158&lt;=5,0.2,IF('Справочные данные'!L158&lt;=20,0.5,1))&gt;='Справочные данные'!L158,$L$5+IF('Справочные данные'!M158&lt;=5,0.2,IF('Справочные данные'!M158&lt;=20,0.5,1))&lt;='Справочные данные'!M158),1,0))</f>
        <v>0</v>
      </c>
      <c r="N158" s="3">
        <f>IF($O$5=0,0,IF(AND($O$5-IF('Справочные данные'!N158&lt;=1,0.1,IF('Справочные данные'!N158&lt;=2,0.15,IF('Справочные данные'!N158&lt;=3,0.2,IF('Справочные данные'!N158&lt;=6,0.25,0.5))))&gt;='Справочные данные'!$N158,$O$5-IF('Справочные данные'!O158&lt;=1,0.1,IF('Справочные данные'!O158&lt;=2,0.15,IF('Справочные данные'!O158&lt;=3,0.2,IF('Справочные данные'!O158&lt;=6,0.25,0.5))))&lt;='Справочные данные'!$O158),1,0))</f>
        <v>0</v>
      </c>
      <c r="O158" s="4">
        <f>IF($O$5=0,0,IF(AND($O$5&gt;='Справочные данные'!$N158,$O$5&lt;='Справочные данные'!$O158),1,0))</f>
        <v>0</v>
      </c>
      <c r="P158" s="3">
        <f>IF($O$5=0,0,IF(AND($O$5+IF('Справочные данные'!N158&lt;=1,0.1,IF('Справочные данные'!N158&lt;=2,0.1,IF('Справочные данные'!N158&lt;=3,0.2,IF('Справочные данные'!N158&lt;=6,0.2,0.5))))&gt;='Справочные данные'!$N158,$O$5+IF('Справочные данные'!O158&lt;=1,0.1,IF('Справочные данные'!O158&lt;=2,0.1,IF('Справочные данные'!O158&lt;=3,0.2,IF('Справочные данные'!O158&lt;=6,0.2,0.5))))&lt;='Справочные данные'!$O158),1,0))</f>
        <v>0</v>
      </c>
      <c r="Q158" s="3">
        <f>IF($R$5=0,0,IF(AND($R$5-0.1&gt;='Справочные данные'!$P158,$R$5-0.1&lt;='Справочные данные'!$Q158),1,0))</f>
        <v>0</v>
      </c>
      <c r="R158" s="3">
        <f>IF($R$5=0,0,IF(AND($R$5&gt;='Справочные данные'!$P158,$R$5&lt;='Справочные данные'!$Q158),1,0))</f>
        <v>0</v>
      </c>
      <c r="S158" s="3">
        <f>IF($R$5=0,0,IF(AND($R$5+0.1&gt;='Справочные данные'!$P158,$R$5+0.1&lt;='Справочные данные'!$Q158),1,0))</f>
        <v>0</v>
      </c>
      <c r="T158" s="3">
        <f>IF($U$5=0,0,IF(AND($U$5-0.02&gt;='Справочные данные'!$R158,$U$5-0.02&lt;='Справочные данные'!$S158),1,0))</f>
        <v>0</v>
      </c>
      <c r="U158" s="3">
        <f>IF($U$5=0,0,IF(AND($U$5&gt;='Справочные данные'!$R158,$U$5&lt;='Справочные данные'!$S158),1,0))</f>
        <v>0</v>
      </c>
      <c r="V158" s="3">
        <f>IF($U$5=0,0,IF(AND($U$5+0.03&gt;='Справочные данные'!$R158,$U$5+0.03&lt;='Справочные данные'!$S158),1,0))</f>
        <v>0</v>
      </c>
      <c r="W158" s="33">
        <f>IF($X$5=0,0,IF(AND($X$5-0.01&gt;='Справочные данные'!$T158,$X$5-0.01&lt;='Справочные данные'!$U158),1,0))</f>
        <v>0</v>
      </c>
      <c r="X158" s="33">
        <f>IF($X$5=0,0,IF(AND($X$5&gt;='Справочные данные'!$T158,$X$5&lt;='Справочные данные'!$U158),1,0))</f>
        <v>0</v>
      </c>
      <c r="Y158" s="34">
        <f>IF($X$5=0,0,IF(AND($X$5+0.01&gt;='Справочные данные'!$T158,$X$5+0.01&lt;='Справочные данные'!$U158),1,0))</f>
        <v>0</v>
      </c>
      <c r="Z158" s="3">
        <f>IF($AA$5=0,0,IF(AND($AA$5-IF('Справочные данные'!V158&lt;=0.5,0.03,IF('Справочные данные'!V158&lt;=1,0.05,0.1))&gt;='Справочные данные'!$V158,$AA$5-IF('Справочные данные'!W158&lt;=0.5,0.03,IF('Справочные данные'!W158&lt;=1,0.05,0.1))&lt;='Справочные данные'!$W158),1,0))</f>
        <v>0</v>
      </c>
      <c r="AA158" s="3">
        <f>IF($AA$5=0,0,IF(AND($AA$5&gt;='Справочные данные'!$V158,$AA$5&lt;='Справочные данные'!$W158),1,0))</f>
        <v>0</v>
      </c>
      <c r="AB158" s="3">
        <f>IF($AA$5=0,0,IF(AND($AA$5+IF('Справочные данные'!V158&lt;=0.5,0.03,IF('Справочные данные'!V158&lt;=1,0.05,0.1))&gt;='Справочные данные'!$V158,$AA$5+IF('Справочные данные'!W158&lt;=0.5,0.03,IF('Справочные данные'!W158&lt;=1,0.05,0.1))&lt;='Справочные данные'!$W158),1,0))</f>
        <v>0</v>
      </c>
      <c r="AC158" s="3">
        <f>IF($AD$5=0,0,IF(AND($AD$5-0.02&gt;='Справочные данные'!$X158,$AD$5-0.02&lt;='Справочные данные'!$Y158),1,0))</f>
        <v>0</v>
      </c>
      <c r="AD158" s="3">
        <f>IF($AD$5=0,0,IF(AND($AD$5&gt;='Справочные данные'!$X158,$AD$5&lt;='Справочные данные'!$Y158),1,0))</f>
        <v>0</v>
      </c>
      <c r="AE158" s="3">
        <f>IF($AD$5=0,0,IF(AND($AD$5+0.02&gt;='Справочные данные'!$X158,$AD$5+0.02&lt;='Справочные данные'!$Y158),1,0))</f>
        <v>0</v>
      </c>
      <c r="AF158" s="3">
        <f>IF($AG$5=0,0,IF(AND($AG$5-0.02&gt;='Справочные данные'!$AF158,$AG$5-0.02&lt;='Справочные данные'!$AG158),1,0))</f>
        <v>0</v>
      </c>
      <c r="AG158" s="3">
        <f>IF($AG$5=0,0,IF(AND($AG$5&gt;='Справочные данные'!$AF158,$AG$5&lt;='Справочные данные'!$AG158),1,0))</f>
        <v>0</v>
      </c>
      <c r="AH158" s="3">
        <f>IF($AG$5=0,0,IF(AND($AG$5+0.02&gt;='Справочные данные'!$AF158,$AG$5+0.02&lt;='Справочные данные'!$AG158),1,0))</f>
        <v>0</v>
      </c>
      <c r="AI158" s="3">
        <f>IF($AJ$5=0,0,IF(AND($AJ$5-0.05&gt;='Справочные данные'!$AH158,$AJ$5-0.05&lt;='Справочные данные'!$AI158),1,0))</f>
        <v>0</v>
      </c>
      <c r="AJ158" s="3">
        <f>IF($AJ$5=0,0,IF(AND($AJ$5&gt;='Справочные данные'!$AH158,$AJ$5&lt;='Справочные данные'!$AI158),1,0))</f>
        <v>0</v>
      </c>
      <c r="AK158" s="3">
        <f>IF($AJ$5=0,0,IF(AND($AJ$5+0.05&gt;='Справочные данные'!$AH158,$AJ$5+0.05&lt;='Справочные данные'!$AI158),1,0))</f>
        <v>0</v>
      </c>
      <c r="AL158">
        <f t="shared" si="4"/>
        <v>6</v>
      </c>
      <c r="AM158" t="str">
        <f t="shared" si="5"/>
        <v>-</v>
      </c>
      <c r="AN158" s="23" t="s">
        <v>179</v>
      </c>
    </row>
    <row r="159" spans="1:40" x14ac:dyDescent="0.25">
      <c r="A159" s="32" t="s">
        <v>180</v>
      </c>
      <c r="B159" s="3">
        <f>IF($C$5=0,0,IF(AND($C$5-IF('Справочные данные'!B159&lt;=0.12,0,0.02)&gt;='Справочные данные'!B159,$C$5-IF('Справочные данные'!C159&lt;=0.12,0,0.02)&lt;='Справочные данные'!C159),1,0))</f>
        <v>0</v>
      </c>
      <c r="C159" s="3">
        <f>IF($C$5=0,0,IF(AND($C$5&gt;='Справочные данные'!B159,'Справочные данные'!$B$2&lt;='Справочные данные'!C159),1,0))</f>
        <v>0</v>
      </c>
      <c r="D159" s="3">
        <f>IF($C$5=0,0,IF(AND($C$5+IF('Справочные данные'!B159&lt;=0.12,0.01,0.02)&gt;='Справочные данные'!B159,$C$5+IF('Справочные данные'!C159&lt;=0.12,0.01,0.02)&lt;='Справочные данные'!C159),1,0))</f>
        <v>0</v>
      </c>
      <c r="E159" s="3">
        <f>IF($F$5=0,0,IF(AND($F$5-IF('Справочные данные'!D159&lt;=0.9,0.1,0.1)&gt;='Справочные данные'!D159,$F$5-IF('Справочные данные'!E159&lt;=0.9,0.1,0.1)&lt;='Справочные данные'!E159),1,0))</f>
        <v>0</v>
      </c>
      <c r="F159" s="3">
        <f>IF($F$5=0,0,IF(AND($F$5&gt;='Справочные данные'!$D159,$F$5&lt;='Справочные данные'!E159),1,0))</f>
        <v>0</v>
      </c>
      <c r="G159" s="3">
        <f>IF($F$5=0,0,IF(AND($F$5+IF('Справочные данные'!D159&lt;=0.9,0.1,0.2)&gt;='Справочные данные'!D159,$F$5+IF('Справочные данные'!E159&lt;=0.9,0.1,0.2)&lt;='Справочные данные'!E159),1,0))</f>
        <v>0</v>
      </c>
      <c r="H159" s="3">
        <f>IF($I$5=0,0,IF(AND($I$5-IF('Справочные данные'!F159&lt;=0.9,0.1,IF('Справочные данные'!F159&lt;=8,0.12,0.5))&gt;='Справочные данные'!$F159,$I$5-IF('Справочные данные'!G159&lt;=0.9,0.1,IF('Справочные данные'!G159&lt;=8,0.12,0.5))&lt;='Справочные данные'!$G159),1,0))</f>
        <v>1</v>
      </c>
      <c r="I159" s="3">
        <f>IF($I$5=0,0,IF(AND($I$5&gt;='Справочные данные'!$F159,$I$5&lt;='Справочные данные'!$G159),1,0))</f>
        <v>1</v>
      </c>
      <c r="J159" s="3">
        <f>IF($I$5=0,0,IF(AND($I$5+IF('Справочные данные'!F159&lt;=0.9,0.1,IF('Справочные данные'!F159&lt;=8,0.2,0.5))&gt;='Справочные данные'!F159,$I$5+IF('Справочные данные'!G159&lt;=0.9,0.1,IF('Справочные данные'!G159&lt;=8,0.2,0.5))&lt;='Справочные данные'!G159),1,0))</f>
        <v>1</v>
      </c>
      <c r="K159" s="3">
        <f>IF($L$5=0,0,IF(AND($L$5-IF('Справочные данные'!L159&lt;=5,0.2,IF('Справочные данные'!L159&lt;=20,0.5,1))&gt;='Справочные данные'!$L159,$L$5-IF('Справочные данные'!M159&lt;=5,0.2,IF('Справочные данные'!M159&lt;=20,0.5,1))&lt;='Справочные данные'!$M159),1,0))</f>
        <v>0</v>
      </c>
      <c r="L159" s="3">
        <f>IF($L$5=0,0,IF(AND($L$5&gt;='Справочные данные'!$L159,$L$5&lt;='Справочные данные'!$M159),1,0))</f>
        <v>0</v>
      </c>
      <c r="M159" s="3">
        <f>IF($L$5=0,0,IF(AND($L$5+IF('Справочные данные'!L159&lt;=5,0.2,IF('Справочные данные'!L159&lt;=20,0.5,1))&gt;='Справочные данные'!L159,$L$5+IF('Справочные данные'!M159&lt;=5,0.2,IF('Справочные данные'!M159&lt;=20,0.5,1))&lt;='Справочные данные'!M159),1,0))</f>
        <v>0</v>
      </c>
      <c r="N159" s="3">
        <f>IF($O$5=0,0,IF(AND($O$5-IF('Справочные данные'!N159&lt;=1,0.1,IF('Справочные данные'!N159&lt;=2,0.15,IF('Справочные данные'!N159&lt;=3,0.2,IF('Справочные данные'!N159&lt;=6,0.25,0.5))))&gt;='Справочные данные'!$N159,$O$5-IF('Справочные данные'!O159&lt;=1,0.1,IF('Справочные данные'!O159&lt;=2,0.15,IF('Справочные данные'!O159&lt;=3,0.2,IF('Справочные данные'!O159&lt;=6,0.25,0.5))))&lt;='Справочные данные'!$O159),1,0))</f>
        <v>0</v>
      </c>
      <c r="O159" s="4">
        <f>IF($O$5=0,0,IF(AND($O$5&gt;='Справочные данные'!$N159,$O$5&lt;='Справочные данные'!$O159),1,0))</f>
        <v>0</v>
      </c>
      <c r="P159" s="3">
        <f>IF($O$5=0,0,IF(AND($O$5+IF('Справочные данные'!N159&lt;=1,0.1,IF('Справочные данные'!N159&lt;=2,0.1,IF('Справочные данные'!N159&lt;=3,0.2,IF('Справочные данные'!N159&lt;=6,0.2,0.5))))&gt;='Справочные данные'!$N159,$O$5+IF('Справочные данные'!O159&lt;=1,0.1,IF('Справочные данные'!O159&lt;=2,0.1,IF('Справочные данные'!O159&lt;=3,0.2,IF('Справочные данные'!O159&lt;=6,0.2,0.5))))&lt;='Справочные данные'!$O159),1,0))</f>
        <v>0</v>
      </c>
      <c r="Q159" s="3">
        <f>IF($R$5=0,0,IF(AND($R$5-0.1&gt;='Справочные данные'!$P159,$R$5-0.1&lt;='Справочные данные'!$Q159),1,0))</f>
        <v>0</v>
      </c>
      <c r="R159" s="3">
        <f>IF($R$5=0,0,IF(AND($R$5&gt;='Справочные данные'!$P159,$R$5&lt;='Справочные данные'!$Q159),1,0))</f>
        <v>0</v>
      </c>
      <c r="S159" s="3">
        <f>IF($R$5=0,0,IF(AND($R$5+0.1&gt;='Справочные данные'!$P159,$R$5+0.1&lt;='Справочные данные'!$Q159),1,0))</f>
        <v>0</v>
      </c>
      <c r="T159" s="3">
        <f>IF($U$5=0,0,IF(AND($U$5-0.02&gt;='Справочные данные'!$R159,$U$5-0.02&lt;='Справочные данные'!$S159),1,0))</f>
        <v>0</v>
      </c>
      <c r="U159" s="3">
        <f>IF($U$5=0,0,IF(AND($U$5&gt;='Справочные данные'!$R159,$U$5&lt;='Справочные данные'!$S159),1,0))</f>
        <v>0</v>
      </c>
      <c r="V159" s="3">
        <f>IF($U$5=0,0,IF(AND($U$5+0.03&gt;='Справочные данные'!$R159,$U$5+0.03&lt;='Справочные данные'!$S159),1,0))</f>
        <v>0</v>
      </c>
      <c r="W159" s="33">
        <f>IF($X$5=0,0,IF(AND($X$5-0.01&gt;='Справочные данные'!$T159,$X$5-0.01&lt;='Справочные данные'!$U159),1,0))</f>
        <v>0</v>
      </c>
      <c r="X159" s="33">
        <f>IF($X$5=0,0,IF(AND($X$5&gt;='Справочные данные'!$T159,$X$5&lt;='Справочные данные'!$U159),1,0))</f>
        <v>0</v>
      </c>
      <c r="Y159" s="34">
        <f>IF($X$5=0,0,IF(AND($X$5+0.01&gt;='Справочные данные'!$T159,$X$5+0.01&lt;='Справочные данные'!$U159),1,0))</f>
        <v>0</v>
      </c>
      <c r="Z159" s="3">
        <f>IF($AA$5=0,0,IF(AND($AA$5-IF('Справочные данные'!V159&lt;=0.5,0.03,IF('Справочные данные'!V159&lt;=1,0.05,0.1))&gt;='Справочные данные'!$V159,$AA$5-IF('Справочные данные'!W159&lt;=0.5,0.03,IF('Справочные данные'!W159&lt;=1,0.05,0.1))&lt;='Справочные данные'!$W159),1,0))</f>
        <v>0</v>
      </c>
      <c r="AA159" s="3">
        <f>IF($AA$5=0,0,IF(AND($AA$5&gt;='Справочные данные'!$V159,$AA$5&lt;='Справочные данные'!$W159),1,0))</f>
        <v>0</v>
      </c>
      <c r="AB159" s="3">
        <f>IF($AA$5=0,0,IF(AND($AA$5+IF('Справочные данные'!V159&lt;=0.5,0.03,IF('Справочные данные'!V159&lt;=1,0.05,0.1))&gt;='Справочные данные'!$V159,$AA$5+IF('Справочные данные'!W159&lt;=0.5,0.03,IF('Справочные данные'!W159&lt;=1,0.05,0.1))&lt;='Справочные данные'!$W159),1,0))</f>
        <v>0</v>
      </c>
      <c r="AC159" s="3">
        <f>IF($AD$5=0,0,IF(AND($AD$5-0.02&gt;='Справочные данные'!$X159,$AD$5-0.02&lt;='Справочные данные'!$Y159),1,0))</f>
        <v>0</v>
      </c>
      <c r="AD159" s="3">
        <f>IF($AD$5=0,0,IF(AND($AD$5&gt;='Справочные данные'!$X159,$AD$5&lt;='Справочные данные'!$Y159),1,0))</f>
        <v>0</v>
      </c>
      <c r="AE159" s="3">
        <f>IF($AD$5=0,0,IF(AND($AD$5+0.02&gt;='Справочные данные'!$X159,$AD$5+0.02&lt;='Справочные данные'!$Y159),1,0))</f>
        <v>0</v>
      </c>
      <c r="AF159" s="3">
        <f>IF($AG$5=0,0,IF(AND($AG$5-0.02&gt;='Справочные данные'!$AF159,$AG$5-0.02&lt;='Справочные данные'!$AG159),1,0))</f>
        <v>0</v>
      </c>
      <c r="AG159" s="3">
        <f>IF($AG$5=0,0,IF(AND($AG$5&gt;='Справочные данные'!$AF159,$AG$5&lt;='Справочные данные'!$AG159),1,0))</f>
        <v>0</v>
      </c>
      <c r="AH159" s="3">
        <f>IF($AG$5=0,0,IF(AND($AG$5+0.02&gt;='Справочные данные'!$AF159,$AG$5+0.02&lt;='Справочные данные'!$AG159),1,0))</f>
        <v>0</v>
      </c>
      <c r="AI159" s="3">
        <f>IF($AJ$5=0,0,IF(AND($AJ$5-0.05&gt;='Справочные данные'!$AH159,$AJ$5-0.05&lt;='Справочные данные'!$AI159),1,0))</f>
        <v>0</v>
      </c>
      <c r="AJ159" s="3">
        <f>IF($AJ$5=0,0,IF(AND($AJ$5&gt;='Справочные данные'!$AH159,$AJ$5&lt;='Справочные данные'!$AI159),1,0))</f>
        <v>0</v>
      </c>
      <c r="AK159" s="3">
        <f>IF($AJ$5=0,0,IF(AND($AJ$5+0.05&gt;='Справочные данные'!$AH159,$AJ$5+0.05&lt;='Справочные данные'!$AI159),1,0))</f>
        <v>0</v>
      </c>
      <c r="AL159">
        <f t="shared" si="4"/>
        <v>3</v>
      </c>
      <c r="AM159" t="str">
        <f t="shared" si="5"/>
        <v>-</v>
      </c>
      <c r="AN159" s="23" t="s">
        <v>180</v>
      </c>
    </row>
    <row r="160" spans="1:40" x14ac:dyDescent="0.25">
      <c r="A160" s="32" t="s">
        <v>181</v>
      </c>
      <c r="B160" s="3">
        <f>IF($C$5=0,0,IF(AND($C$5-IF('Справочные данные'!B160&lt;=0.12,0,0.02)&gt;='Справочные данные'!B160,$C$5-IF('Справочные данные'!C160&lt;=0.12,0,0.02)&lt;='Справочные данные'!C160),1,0))</f>
        <v>0</v>
      </c>
      <c r="C160" s="3">
        <f>IF($C$5=0,0,IF(AND($C$5&gt;='Справочные данные'!B160,'Справочные данные'!$B$2&lt;='Справочные данные'!C160),1,0))</f>
        <v>0</v>
      </c>
      <c r="D160" s="3">
        <f>IF($C$5=0,0,IF(AND($C$5+IF('Справочные данные'!B160&lt;=0.12,0.01,0.02)&gt;='Справочные данные'!B160,$C$5+IF('Справочные данные'!C160&lt;=0.12,0.01,0.02)&lt;='Справочные данные'!C160),1,0))</f>
        <v>0</v>
      </c>
      <c r="E160" s="3">
        <f>IF($F$5=0,0,IF(AND($F$5-IF('Справочные данные'!D160&lt;=0.9,0.1,0.1)&gt;='Справочные данные'!D160,$F$5-IF('Справочные данные'!E160&lt;=0.9,0.1,0.1)&lt;='Справочные данные'!E160),1,0))</f>
        <v>1</v>
      </c>
      <c r="F160" s="3">
        <f>IF($F$5=0,0,IF(AND($F$5&gt;='Справочные данные'!$D160,$F$5&lt;='Справочные данные'!E160),1,0))</f>
        <v>0</v>
      </c>
      <c r="G160" s="3">
        <f>IF($F$5=0,0,IF(AND($F$5+IF('Справочные данные'!D160&lt;=0.9,0.1,0.2)&gt;='Справочные данные'!D160,$F$5+IF('Справочные данные'!E160&lt;=0.9,0.1,0.2)&lt;='Справочные данные'!E160),1,0))</f>
        <v>0</v>
      </c>
      <c r="H160" s="3">
        <f>IF($I$5=0,0,IF(AND($I$5-IF('Справочные данные'!F160&lt;=0.9,0.1,IF('Справочные данные'!F160&lt;=8,0.12,0.5))&gt;='Справочные данные'!$F160,$I$5-IF('Справочные данные'!G160&lt;=0.9,0.1,IF('Справочные данные'!G160&lt;=8,0.12,0.5))&lt;='Справочные данные'!$G160),1,0))</f>
        <v>0</v>
      </c>
      <c r="I160" s="3">
        <f>IF($I$5=0,0,IF(AND($I$5&gt;='Справочные данные'!$F160,$I$5&lt;='Справочные данные'!$G160),1,0))</f>
        <v>0</v>
      </c>
      <c r="J160" s="3">
        <f>IF($I$5=0,0,IF(AND($I$5+IF('Справочные данные'!F160&lt;=0.9,0.1,IF('Справочные данные'!F160&lt;=8,0.2,0.5))&gt;='Справочные данные'!F160,$I$5+IF('Справочные данные'!G160&lt;=0.9,0.1,IF('Справочные данные'!G160&lt;=8,0.2,0.5))&lt;='Справочные данные'!G160),1,0))</f>
        <v>0</v>
      </c>
      <c r="K160" s="3">
        <f>IF($L$5=0,0,IF(AND($L$5-IF('Справочные данные'!L160&lt;=5,0.2,IF('Справочные данные'!L160&lt;=20,0.5,1))&gt;='Справочные данные'!$L160,$L$5-IF('Справочные данные'!M160&lt;=5,0.2,IF('Справочные данные'!M160&lt;=20,0.5,1))&lt;='Справочные данные'!$M160),1,0))</f>
        <v>0</v>
      </c>
      <c r="L160" s="3">
        <f>IF($L$5=0,0,IF(AND($L$5&gt;='Справочные данные'!$L160,$L$5&lt;='Справочные данные'!$M160),1,0))</f>
        <v>0</v>
      </c>
      <c r="M160" s="3">
        <f>IF($L$5=0,0,IF(AND($L$5+IF('Справочные данные'!L160&lt;=5,0.2,IF('Справочные данные'!L160&lt;=20,0.5,1))&gt;='Справочные данные'!L160,$L$5+IF('Справочные данные'!M160&lt;=5,0.2,IF('Справочные данные'!M160&lt;=20,0.5,1))&lt;='Справочные данные'!M160),1,0))</f>
        <v>0</v>
      </c>
      <c r="N160" s="3">
        <f>IF($O$5=0,0,IF(AND($O$5-IF('Справочные данные'!N160&lt;=1,0.1,IF('Справочные данные'!N160&lt;=2,0.15,IF('Справочные данные'!N160&lt;=3,0.2,IF('Справочные данные'!N160&lt;=6,0.25,0.5))))&gt;='Справочные данные'!$N160,$O$5-IF('Справочные данные'!O160&lt;=1,0.1,IF('Справочные данные'!O160&lt;=2,0.15,IF('Справочные данные'!O160&lt;=3,0.2,IF('Справочные данные'!O160&lt;=6,0.25,0.5))))&lt;='Справочные данные'!$O160),1,0))</f>
        <v>0</v>
      </c>
      <c r="O160" s="4">
        <f>IF($O$5=0,0,IF(AND($O$5&gt;='Справочные данные'!$N160,$O$5&lt;='Справочные данные'!$O160),1,0))</f>
        <v>0</v>
      </c>
      <c r="P160" s="3">
        <f>IF($O$5=0,0,IF(AND($O$5+IF('Справочные данные'!N160&lt;=1,0.1,IF('Справочные данные'!N160&lt;=2,0.1,IF('Справочные данные'!N160&lt;=3,0.2,IF('Справочные данные'!N160&lt;=6,0.2,0.5))))&gt;='Справочные данные'!$N160,$O$5+IF('Справочные данные'!O160&lt;=1,0.1,IF('Справочные данные'!O160&lt;=2,0.1,IF('Справочные данные'!O160&lt;=3,0.2,IF('Справочные данные'!O160&lt;=6,0.2,0.5))))&lt;='Справочные данные'!$O160),1,0))</f>
        <v>0</v>
      </c>
      <c r="Q160" s="3">
        <f>IF($R$5=0,0,IF(AND($R$5-0.1&gt;='Справочные данные'!$P160,$R$5-0.1&lt;='Справочные данные'!$Q160),1,0))</f>
        <v>0</v>
      </c>
      <c r="R160" s="3">
        <f>IF($R$5=0,0,IF(AND($R$5&gt;='Справочные данные'!$P160,$R$5&lt;='Справочные данные'!$Q160),1,0))</f>
        <v>0</v>
      </c>
      <c r="S160" s="3">
        <f>IF($R$5=0,0,IF(AND($R$5+0.1&gt;='Справочные данные'!$P160,$R$5+0.1&lt;='Справочные данные'!$Q160),1,0))</f>
        <v>0</v>
      </c>
      <c r="T160" s="3">
        <f>IF($U$5=0,0,IF(AND($U$5-0.02&gt;='Справочные данные'!$R160,$U$5-0.02&lt;='Справочные данные'!$S160),1,0))</f>
        <v>0</v>
      </c>
      <c r="U160" s="3">
        <f>IF($U$5=0,0,IF(AND($U$5&gt;='Справочные данные'!$R160,$U$5&lt;='Справочные данные'!$S160),1,0))</f>
        <v>0</v>
      </c>
      <c r="V160" s="3">
        <f>IF($U$5=0,0,IF(AND($U$5+0.03&gt;='Справочные данные'!$R160,$U$5+0.03&lt;='Справочные данные'!$S160),1,0))</f>
        <v>0</v>
      </c>
      <c r="W160" s="33">
        <f>IF($X$5=0,0,IF(AND($X$5-0.01&gt;='Справочные данные'!$T160,$X$5-0.01&lt;='Справочные данные'!$U160),1,0))</f>
        <v>0</v>
      </c>
      <c r="X160" s="33">
        <f>IF($X$5=0,0,IF(AND($X$5&gt;='Справочные данные'!$T160,$X$5&lt;='Справочные данные'!$U160),1,0))</f>
        <v>0</v>
      </c>
      <c r="Y160" s="34">
        <f>IF($X$5=0,0,IF(AND($X$5+0.01&gt;='Справочные данные'!$T160,$X$5+0.01&lt;='Справочные данные'!$U160),1,0))</f>
        <v>0</v>
      </c>
      <c r="Z160" s="3">
        <f>IF($AA$5=0,0,IF(AND($AA$5-IF('Справочные данные'!V160&lt;=0.5,0.03,IF('Справочные данные'!V160&lt;=1,0.05,0.1))&gt;='Справочные данные'!$V160,$AA$5-IF('Справочные данные'!W160&lt;=0.5,0.03,IF('Справочные данные'!W160&lt;=1,0.05,0.1))&lt;='Справочные данные'!$W160),1,0))</f>
        <v>0</v>
      </c>
      <c r="AA160" s="3">
        <f>IF($AA$5=0,0,IF(AND($AA$5&gt;='Справочные данные'!$V160,$AA$5&lt;='Справочные данные'!$W160),1,0))</f>
        <v>0</v>
      </c>
      <c r="AB160" s="3">
        <f>IF($AA$5=0,0,IF(AND($AA$5+IF('Справочные данные'!V160&lt;=0.5,0.03,IF('Справочные данные'!V160&lt;=1,0.05,0.1))&gt;='Справочные данные'!$V160,$AA$5+IF('Справочные данные'!W160&lt;=0.5,0.03,IF('Справочные данные'!W160&lt;=1,0.05,0.1))&lt;='Справочные данные'!$W160),1,0))</f>
        <v>0</v>
      </c>
      <c r="AC160" s="3">
        <f>IF($AD$5=0,0,IF(AND($AD$5-0.02&gt;='Справочные данные'!$X160,$AD$5-0.02&lt;='Справочные данные'!$Y160),1,0))</f>
        <v>0</v>
      </c>
      <c r="AD160" s="3">
        <f>IF($AD$5=0,0,IF(AND($AD$5&gt;='Справочные данные'!$X160,$AD$5&lt;='Справочные данные'!$Y160),1,0))</f>
        <v>0</v>
      </c>
      <c r="AE160" s="3">
        <f>IF($AD$5=0,0,IF(AND($AD$5+0.02&gt;='Справочные данные'!$X160,$AD$5+0.02&lt;='Справочные данные'!$Y160),1,0))</f>
        <v>0</v>
      </c>
      <c r="AF160" s="3">
        <f>IF($AG$5=0,0,IF(AND($AG$5-0.02&gt;='Справочные данные'!$AF160,$AG$5-0.02&lt;='Справочные данные'!$AG160),1,0))</f>
        <v>0</v>
      </c>
      <c r="AG160" s="3">
        <f>IF($AG$5=0,0,IF(AND($AG$5&gt;='Справочные данные'!$AF160,$AG$5&lt;='Справочные данные'!$AG160),1,0))</f>
        <v>0</v>
      </c>
      <c r="AH160" s="3">
        <f>IF($AG$5=0,0,IF(AND($AG$5+0.02&gt;='Справочные данные'!$AF160,$AG$5+0.02&lt;='Справочные данные'!$AG160),1,0))</f>
        <v>0</v>
      </c>
      <c r="AI160" s="3">
        <f>IF($AJ$5=0,0,IF(AND($AJ$5-0.05&gt;='Справочные данные'!$AH160,$AJ$5-0.05&lt;='Справочные данные'!$AI160),1,0))</f>
        <v>0</v>
      </c>
      <c r="AJ160" s="3">
        <f>IF($AJ$5=0,0,IF(AND($AJ$5&gt;='Справочные данные'!$AH160,$AJ$5&lt;='Справочные данные'!$AI160),1,0))</f>
        <v>0</v>
      </c>
      <c r="AK160" s="3">
        <f>IF($AJ$5=0,0,IF(AND($AJ$5+0.05&gt;='Справочные данные'!$AH160,$AJ$5+0.05&lt;='Справочные данные'!$AI160),1,0))</f>
        <v>0</v>
      </c>
      <c r="AL160">
        <f t="shared" si="4"/>
        <v>1</v>
      </c>
      <c r="AM160" t="str">
        <f t="shared" si="5"/>
        <v>-</v>
      </c>
      <c r="AN160" s="23" t="s">
        <v>181</v>
      </c>
    </row>
    <row r="161" spans="1:40" x14ac:dyDescent="0.25">
      <c r="A161" s="32" t="s">
        <v>182</v>
      </c>
      <c r="B161" s="3">
        <f>IF($C$5=0,0,IF(AND($C$5-IF('Справочные данные'!B161&lt;=0.12,0,0.02)&gt;='Справочные данные'!B161,$C$5-IF('Справочные данные'!C161&lt;=0.12,0,0.02)&lt;='Справочные данные'!C161),1,0))</f>
        <v>0</v>
      </c>
      <c r="C161" s="3">
        <f>IF($C$5=0,0,IF(AND($C$5&gt;='Справочные данные'!B161,'Справочные данные'!$B$2&lt;='Справочные данные'!C161),1,0))</f>
        <v>0</v>
      </c>
      <c r="D161" s="3">
        <f>IF($C$5=0,0,IF(AND($C$5+IF('Справочные данные'!B161&lt;=0.12,0.01,0.02)&gt;='Справочные данные'!B161,$C$5+IF('Справочные данные'!C161&lt;=0.12,0.01,0.02)&lt;='Справочные данные'!C161),1,0))</f>
        <v>0</v>
      </c>
      <c r="E161" s="3">
        <f>IF($F$5=0,0,IF(AND($F$5-IF('Справочные данные'!D161&lt;=0.9,0.1,0.1)&gt;='Справочные данные'!D161,$F$5-IF('Справочные данные'!E161&lt;=0.9,0.1,0.1)&lt;='Справочные данные'!E161),1,0))</f>
        <v>1</v>
      </c>
      <c r="F161" s="3">
        <f>IF($F$5=0,0,IF(AND($F$5&gt;='Справочные данные'!$D161,$F$5&lt;='Справочные данные'!E161),1,0))</f>
        <v>1</v>
      </c>
      <c r="G161" s="3">
        <f>IF($F$5=0,0,IF(AND($F$5+IF('Справочные данные'!D161&lt;=0.9,0.1,0.2)&gt;='Справочные данные'!D161,$F$5+IF('Справочные данные'!E161&lt;=0.9,0.1,0.2)&lt;='Справочные данные'!E161),1,0))</f>
        <v>1</v>
      </c>
      <c r="H161" s="3">
        <f>IF($I$5=0,0,IF(AND($I$5-IF('Справочные данные'!F161&lt;=0.9,0.1,IF('Справочные данные'!F161&lt;=8,0.12,0.5))&gt;='Справочные данные'!$F161,$I$5-IF('Справочные данные'!G161&lt;=0.9,0.1,IF('Справочные данные'!G161&lt;=8,0.12,0.5))&lt;='Справочные данные'!$G161),1,0))</f>
        <v>0</v>
      </c>
      <c r="I161" s="3">
        <f>IF($I$5=0,0,IF(AND($I$5&gt;='Справочные данные'!$F161,$I$5&lt;='Справочные данные'!$G161),1,0))</f>
        <v>1</v>
      </c>
      <c r="J161" s="3">
        <f>IF($I$5=0,0,IF(AND($I$5+IF('Справочные данные'!F161&lt;=0.9,0.1,IF('Справочные данные'!F161&lt;=8,0.2,0.5))&gt;='Справочные данные'!F161,$I$5+IF('Справочные данные'!G161&lt;=0.9,0.1,IF('Справочные данные'!G161&lt;=8,0.2,0.5))&lt;='Справочные данные'!G161),1,0))</f>
        <v>1</v>
      </c>
      <c r="K161" s="3">
        <f>IF($L$5=0,0,IF(AND($L$5-IF('Справочные данные'!L161&lt;=5,0.2,IF('Справочные данные'!L161&lt;=20,0.5,1))&gt;='Справочные данные'!$L161,$L$5-IF('Справочные данные'!M161&lt;=5,0.2,IF('Справочные данные'!M161&lt;=20,0.5,1))&lt;='Справочные данные'!$M161),1,0))</f>
        <v>0</v>
      </c>
      <c r="L161" s="3">
        <f>IF($L$5=0,0,IF(AND($L$5&gt;='Справочные данные'!$L161,$L$5&lt;='Справочные данные'!$M161),1,0))</f>
        <v>0</v>
      </c>
      <c r="M161" s="3">
        <f>IF($L$5=0,0,IF(AND($L$5+IF('Справочные данные'!L161&lt;=5,0.2,IF('Справочные данные'!L161&lt;=20,0.5,1))&gt;='Справочные данные'!L161,$L$5+IF('Справочные данные'!M161&lt;=5,0.2,IF('Справочные данные'!M161&lt;=20,0.5,1))&lt;='Справочные данные'!M161),1,0))</f>
        <v>0</v>
      </c>
      <c r="N161" s="3">
        <f>IF($O$5=0,0,IF(AND($O$5-IF('Справочные данные'!N161&lt;=1,0.1,IF('Справочные данные'!N161&lt;=2,0.15,IF('Справочные данные'!N161&lt;=3,0.2,IF('Справочные данные'!N161&lt;=6,0.25,0.5))))&gt;='Справочные данные'!$N161,$O$5-IF('Справочные данные'!O161&lt;=1,0.1,IF('Справочные данные'!O161&lt;=2,0.15,IF('Справочные данные'!O161&lt;=3,0.2,IF('Справочные данные'!O161&lt;=6,0.25,0.5))))&lt;='Справочные данные'!$O161),1,0))</f>
        <v>0</v>
      </c>
      <c r="O161" s="4">
        <f>IF($O$5=0,0,IF(AND($O$5&gt;='Справочные данные'!$N161,$O$5&lt;='Справочные данные'!$O161),1,0))</f>
        <v>0</v>
      </c>
      <c r="P161" s="3">
        <f>IF($O$5=0,0,IF(AND($O$5+IF('Справочные данные'!N161&lt;=1,0.1,IF('Справочные данные'!N161&lt;=2,0.1,IF('Справочные данные'!N161&lt;=3,0.2,IF('Справочные данные'!N161&lt;=6,0.2,0.5))))&gt;='Справочные данные'!$N161,$O$5+IF('Справочные данные'!O161&lt;=1,0.1,IF('Справочные данные'!O161&lt;=2,0.1,IF('Справочные данные'!O161&lt;=3,0.2,IF('Справочные данные'!O161&lt;=6,0.2,0.5))))&lt;='Справочные данные'!$O161),1,0))</f>
        <v>0</v>
      </c>
      <c r="Q161" s="3">
        <f>IF($R$5=0,0,IF(AND($R$5-0.1&gt;='Справочные данные'!$P161,$R$5-0.1&lt;='Справочные данные'!$Q161),1,0))</f>
        <v>0</v>
      </c>
      <c r="R161" s="3">
        <f>IF($R$5=0,0,IF(AND($R$5&gt;='Справочные данные'!$P161,$R$5&lt;='Справочные данные'!$Q161),1,0))</f>
        <v>0</v>
      </c>
      <c r="S161" s="3">
        <f>IF($R$5=0,0,IF(AND($R$5+0.1&gt;='Справочные данные'!$P161,$R$5+0.1&lt;='Справочные данные'!$Q161),1,0))</f>
        <v>0</v>
      </c>
      <c r="T161" s="3">
        <f>IF($U$5=0,0,IF(AND($U$5-0.02&gt;='Справочные данные'!$R161,$U$5-0.02&lt;='Справочные данные'!$S161),1,0))</f>
        <v>0</v>
      </c>
      <c r="U161" s="3">
        <f>IF($U$5=0,0,IF(AND($U$5&gt;='Справочные данные'!$R161,$U$5&lt;='Справочные данные'!$S161),1,0))</f>
        <v>0</v>
      </c>
      <c r="V161" s="3">
        <f>IF($U$5=0,0,IF(AND($U$5+0.03&gt;='Справочные данные'!$R161,$U$5+0.03&lt;='Справочные данные'!$S161),1,0))</f>
        <v>0</v>
      </c>
      <c r="W161" s="33">
        <f>IF($X$5=0,0,IF(AND($X$5-0.01&gt;='Справочные данные'!$T161,$X$5-0.01&lt;='Справочные данные'!$U161),1,0))</f>
        <v>0</v>
      </c>
      <c r="X161" s="33">
        <f>IF($X$5=0,0,IF(AND($X$5&gt;='Справочные данные'!$T161,$X$5&lt;='Справочные данные'!$U161),1,0))</f>
        <v>0</v>
      </c>
      <c r="Y161" s="34">
        <f>IF($X$5=0,0,IF(AND($X$5+0.01&gt;='Справочные данные'!$T161,$X$5+0.01&lt;='Справочные данные'!$U161),1,0))</f>
        <v>0</v>
      </c>
      <c r="Z161" s="3">
        <f>IF($AA$5=0,0,IF(AND($AA$5-IF('Справочные данные'!V161&lt;=0.5,0.03,IF('Справочные данные'!V161&lt;=1,0.05,0.1))&gt;='Справочные данные'!$V161,$AA$5-IF('Справочные данные'!W161&lt;=0.5,0.03,IF('Справочные данные'!W161&lt;=1,0.05,0.1))&lt;='Справочные данные'!$W161),1,0))</f>
        <v>0</v>
      </c>
      <c r="AA161" s="3">
        <f>IF($AA$5=0,0,IF(AND($AA$5&gt;='Справочные данные'!$V161,$AA$5&lt;='Справочные данные'!$W161),1,0))</f>
        <v>0</v>
      </c>
      <c r="AB161" s="3">
        <f>IF($AA$5=0,0,IF(AND($AA$5+IF('Справочные данные'!V161&lt;=0.5,0.03,IF('Справочные данные'!V161&lt;=1,0.05,0.1))&gt;='Справочные данные'!$V161,$AA$5+IF('Справочные данные'!W161&lt;=0.5,0.03,IF('Справочные данные'!W161&lt;=1,0.05,0.1))&lt;='Справочные данные'!$W161),1,0))</f>
        <v>0</v>
      </c>
      <c r="AC161" s="3">
        <f>IF($AD$5=0,0,IF(AND($AD$5-0.02&gt;='Справочные данные'!$X161,$AD$5-0.02&lt;='Справочные данные'!$Y161),1,0))</f>
        <v>0</v>
      </c>
      <c r="AD161" s="3">
        <f>IF($AD$5=0,0,IF(AND($AD$5&gt;='Справочные данные'!$X161,$AD$5&lt;='Справочные данные'!$Y161),1,0))</f>
        <v>0</v>
      </c>
      <c r="AE161" s="3">
        <f>IF($AD$5=0,0,IF(AND($AD$5+0.02&gt;='Справочные данные'!$X161,$AD$5+0.02&lt;='Справочные данные'!$Y161),1,0))</f>
        <v>0</v>
      </c>
      <c r="AF161" s="3">
        <f>IF($AG$5=0,0,IF(AND($AG$5-0.02&gt;='Справочные данные'!$AF161,$AG$5-0.02&lt;='Справочные данные'!$AG161),1,0))</f>
        <v>0</v>
      </c>
      <c r="AG161" s="3">
        <f>IF($AG$5=0,0,IF(AND($AG$5&gt;='Справочные данные'!$AF161,$AG$5&lt;='Справочные данные'!$AG161),1,0))</f>
        <v>0</v>
      </c>
      <c r="AH161" s="3">
        <f>IF($AG$5=0,0,IF(AND($AG$5+0.02&gt;='Справочные данные'!$AF161,$AG$5+0.02&lt;='Справочные данные'!$AG161),1,0))</f>
        <v>0</v>
      </c>
      <c r="AI161" s="3">
        <f>IF($AJ$5=0,0,IF(AND($AJ$5-0.05&gt;='Справочные данные'!$AH161,$AJ$5-0.05&lt;='Справочные данные'!$AI161),1,0))</f>
        <v>0</v>
      </c>
      <c r="AJ161" s="3">
        <f>IF($AJ$5=0,0,IF(AND($AJ$5&gt;='Справочные данные'!$AH161,$AJ$5&lt;='Справочные данные'!$AI161),1,0))</f>
        <v>0</v>
      </c>
      <c r="AK161" s="3">
        <f>IF($AJ$5=0,0,IF(AND($AJ$5+0.05&gt;='Справочные данные'!$AH161,$AJ$5+0.05&lt;='Справочные данные'!$AI161),1,0))</f>
        <v>0</v>
      </c>
      <c r="AL161">
        <f t="shared" si="4"/>
        <v>5</v>
      </c>
      <c r="AM161" t="str">
        <f t="shared" si="5"/>
        <v>-</v>
      </c>
      <c r="AN161" s="23" t="s">
        <v>182</v>
      </c>
    </row>
    <row r="162" spans="1:40" x14ac:dyDescent="0.25">
      <c r="A162" s="32" t="s">
        <v>183</v>
      </c>
      <c r="B162" s="3">
        <f>IF($C$5=0,0,IF(AND($C$5-IF('Справочные данные'!B162&lt;=0.12,0,0.02)&gt;='Справочные данные'!B162,$C$5-IF('Справочные данные'!C162&lt;=0.12,0,0.02)&lt;='Справочные данные'!C162),1,0))</f>
        <v>0</v>
      </c>
      <c r="C162" s="3">
        <f>IF($C$5=0,0,IF(AND($C$5&gt;='Справочные данные'!B162,'Справочные данные'!$B$2&lt;='Справочные данные'!C162),1,0))</f>
        <v>0</v>
      </c>
      <c r="D162" s="3">
        <f>IF($C$5=0,0,IF(AND($C$5+IF('Справочные данные'!B162&lt;=0.12,0.01,0.02)&gt;='Справочные данные'!B162,$C$5+IF('Справочные данные'!C162&lt;=0.12,0.01,0.02)&lt;='Справочные данные'!C162),1,0))</f>
        <v>0</v>
      </c>
      <c r="E162" s="3">
        <f>IF($F$5=0,0,IF(AND($F$5-IF('Справочные данные'!D162&lt;=0.9,0.1,0.1)&gt;='Справочные данные'!D162,$F$5-IF('Справочные данные'!E162&lt;=0.9,0.1,0.1)&lt;='Справочные данные'!E162),1,0))</f>
        <v>1</v>
      </c>
      <c r="F162" s="3">
        <f>IF($F$5=0,0,IF(AND($F$5&gt;='Справочные данные'!$D162,$F$5&lt;='Справочные данные'!E162),1,0))</f>
        <v>1</v>
      </c>
      <c r="G162" s="3">
        <f>IF($F$5=0,0,IF(AND($F$5+IF('Справочные данные'!D162&lt;=0.9,0.1,0.2)&gt;='Справочные данные'!D162,$F$5+IF('Справочные данные'!E162&lt;=0.9,0.1,0.2)&lt;='Справочные данные'!E162),1,0))</f>
        <v>1</v>
      </c>
      <c r="H162" s="3">
        <f>IF($I$5=0,0,IF(AND($I$5-IF('Справочные данные'!F162&lt;=0.9,0.1,IF('Справочные данные'!F162&lt;=8,0.12,0.5))&gt;='Справочные данные'!$F162,$I$5-IF('Справочные данные'!G162&lt;=0.9,0.1,IF('Справочные данные'!G162&lt;=8,0.12,0.5))&lt;='Справочные данные'!$G162),1,0))</f>
        <v>0</v>
      </c>
      <c r="I162" s="3">
        <f>IF($I$5=0,0,IF(AND($I$5&gt;='Справочные данные'!$F162,$I$5&lt;='Справочные данные'!$G162),1,0))</f>
        <v>1</v>
      </c>
      <c r="J162" s="3">
        <f>IF($I$5=0,0,IF(AND($I$5+IF('Справочные данные'!F162&lt;=0.9,0.1,IF('Справочные данные'!F162&lt;=8,0.2,0.5))&gt;='Справочные данные'!F162,$I$5+IF('Справочные данные'!G162&lt;=0.9,0.1,IF('Справочные данные'!G162&lt;=8,0.2,0.5))&lt;='Справочные данные'!G162),1,0))</f>
        <v>1</v>
      </c>
      <c r="K162" s="3">
        <f>IF($L$5=0,0,IF(AND($L$5-IF('Справочные данные'!L162&lt;=5,0.2,IF('Справочные данные'!L162&lt;=20,0.5,1))&gt;='Справочные данные'!$L162,$L$5-IF('Справочные данные'!M162&lt;=5,0.2,IF('Справочные данные'!M162&lt;=20,0.5,1))&lt;='Справочные данные'!$M162),1,0))</f>
        <v>0</v>
      </c>
      <c r="L162" s="3">
        <f>IF($L$5=0,0,IF(AND($L$5&gt;='Справочные данные'!$L162,$L$5&lt;='Справочные данные'!$M162),1,0))</f>
        <v>0</v>
      </c>
      <c r="M162" s="3">
        <f>IF($L$5=0,0,IF(AND($L$5+IF('Справочные данные'!L162&lt;=5,0.2,IF('Справочные данные'!L162&lt;=20,0.5,1))&gt;='Справочные данные'!L162,$L$5+IF('Справочные данные'!M162&lt;=5,0.2,IF('Справочные данные'!M162&lt;=20,0.5,1))&lt;='Справочные данные'!M162),1,0))</f>
        <v>0</v>
      </c>
      <c r="N162" s="3">
        <f>IF($O$5=0,0,IF(AND($O$5-IF('Справочные данные'!N162&lt;=1,0.1,IF('Справочные данные'!N162&lt;=2,0.15,IF('Справочные данные'!N162&lt;=3,0.2,IF('Справочные данные'!N162&lt;=6,0.25,0.5))))&gt;='Справочные данные'!$N162,$O$5-IF('Справочные данные'!O162&lt;=1,0.1,IF('Справочные данные'!O162&lt;=2,0.15,IF('Справочные данные'!O162&lt;=3,0.2,IF('Справочные данные'!O162&lt;=6,0.25,0.5))))&lt;='Справочные данные'!$O162),1,0))</f>
        <v>0</v>
      </c>
      <c r="O162" s="4">
        <f>IF($O$5=0,0,IF(AND($O$5&gt;='Справочные данные'!$N162,$O$5&lt;='Справочные данные'!$O162),1,0))</f>
        <v>0</v>
      </c>
      <c r="P162" s="3">
        <f>IF($O$5=0,0,IF(AND($O$5+IF('Справочные данные'!N162&lt;=1,0.1,IF('Справочные данные'!N162&lt;=2,0.1,IF('Справочные данные'!N162&lt;=3,0.2,IF('Справочные данные'!N162&lt;=6,0.2,0.5))))&gt;='Справочные данные'!$N162,$O$5+IF('Справочные данные'!O162&lt;=1,0.1,IF('Справочные данные'!O162&lt;=2,0.1,IF('Справочные данные'!O162&lt;=3,0.2,IF('Справочные данные'!O162&lt;=6,0.2,0.5))))&lt;='Справочные данные'!$O162),1,0))</f>
        <v>0</v>
      </c>
      <c r="Q162" s="3">
        <f>IF($R$5=0,0,IF(AND($R$5-0.1&gt;='Справочные данные'!$P162,$R$5-0.1&lt;='Справочные данные'!$Q162),1,0))</f>
        <v>0</v>
      </c>
      <c r="R162" s="3">
        <f>IF($R$5=0,0,IF(AND($R$5&gt;='Справочные данные'!$P162,$R$5&lt;='Справочные данные'!$Q162),1,0))</f>
        <v>0</v>
      </c>
      <c r="S162" s="3">
        <f>IF($R$5=0,0,IF(AND($R$5+0.1&gt;='Справочные данные'!$P162,$R$5+0.1&lt;='Справочные данные'!$Q162),1,0))</f>
        <v>0</v>
      </c>
      <c r="T162" s="3">
        <f>IF($U$5=0,0,IF(AND($U$5-0.02&gt;='Справочные данные'!$R162,$U$5-0.02&lt;='Справочные данные'!$S162),1,0))</f>
        <v>0</v>
      </c>
      <c r="U162" s="3">
        <f>IF($U$5=0,0,IF(AND($U$5&gt;='Справочные данные'!$R162,$U$5&lt;='Справочные данные'!$S162),1,0))</f>
        <v>0</v>
      </c>
      <c r="V162" s="3">
        <f>IF($U$5=0,0,IF(AND($U$5+0.03&gt;='Справочные данные'!$R162,$U$5+0.03&lt;='Справочные данные'!$S162),1,0))</f>
        <v>0</v>
      </c>
      <c r="W162" s="33">
        <f>IF($X$5=0,0,IF(AND($X$5-0.01&gt;='Справочные данные'!$T162,$X$5-0.01&lt;='Справочные данные'!$U162),1,0))</f>
        <v>0</v>
      </c>
      <c r="X162" s="33">
        <f>IF($X$5=0,0,IF(AND($X$5&gt;='Справочные данные'!$T162,$X$5&lt;='Справочные данные'!$U162),1,0))</f>
        <v>0</v>
      </c>
      <c r="Y162" s="34">
        <f>IF($X$5=0,0,IF(AND($X$5+0.01&gt;='Справочные данные'!$T162,$X$5+0.01&lt;='Справочные данные'!$U162),1,0))</f>
        <v>0</v>
      </c>
      <c r="Z162" s="3">
        <f>IF($AA$5=0,0,IF(AND($AA$5-IF('Справочные данные'!V162&lt;=0.5,0.03,IF('Справочные данные'!V162&lt;=1,0.05,0.1))&gt;='Справочные данные'!$V162,$AA$5-IF('Справочные данные'!W162&lt;=0.5,0.03,IF('Справочные данные'!W162&lt;=1,0.05,0.1))&lt;='Справочные данные'!$W162),1,0))</f>
        <v>0</v>
      </c>
      <c r="AA162" s="3">
        <f>IF($AA$5=0,0,IF(AND($AA$5&gt;='Справочные данные'!$V162,$AA$5&lt;='Справочные данные'!$W162),1,0))</f>
        <v>0</v>
      </c>
      <c r="AB162" s="3">
        <f>IF($AA$5=0,0,IF(AND($AA$5+IF('Справочные данные'!V162&lt;=0.5,0.03,IF('Справочные данные'!V162&lt;=1,0.05,0.1))&gt;='Справочные данные'!$V162,$AA$5+IF('Справочные данные'!W162&lt;=0.5,0.03,IF('Справочные данные'!W162&lt;=1,0.05,0.1))&lt;='Справочные данные'!$W162),1,0))</f>
        <v>0</v>
      </c>
      <c r="AC162" s="3">
        <f>IF($AD$5=0,0,IF(AND($AD$5-0.02&gt;='Справочные данные'!$X162,$AD$5-0.02&lt;='Справочные данные'!$Y162),1,0))</f>
        <v>0</v>
      </c>
      <c r="AD162" s="3">
        <f>IF($AD$5=0,0,IF(AND($AD$5&gt;='Справочные данные'!$X162,$AD$5&lt;='Справочные данные'!$Y162),1,0))</f>
        <v>0</v>
      </c>
      <c r="AE162" s="3">
        <f>IF($AD$5=0,0,IF(AND($AD$5+0.02&gt;='Справочные данные'!$X162,$AD$5+0.02&lt;='Справочные данные'!$Y162),1,0))</f>
        <v>0</v>
      </c>
      <c r="AF162" s="3">
        <f>IF($AG$5=0,0,IF(AND($AG$5-0.02&gt;='Справочные данные'!$AF162,$AG$5-0.02&lt;='Справочные данные'!$AG162),1,0))</f>
        <v>0</v>
      </c>
      <c r="AG162" s="3">
        <f>IF($AG$5=0,0,IF(AND($AG$5&gt;='Справочные данные'!$AF162,$AG$5&lt;='Справочные данные'!$AG162),1,0))</f>
        <v>0</v>
      </c>
      <c r="AH162" s="3">
        <f>IF($AG$5=0,0,IF(AND($AG$5+0.02&gt;='Справочные данные'!$AF162,$AG$5+0.02&lt;='Справочные данные'!$AG162),1,0))</f>
        <v>0</v>
      </c>
      <c r="AI162" s="3">
        <f>IF($AJ$5=0,0,IF(AND($AJ$5-0.05&gt;='Справочные данные'!$AH162,$AJ$5-0.05&lt;='Справочные данные'!$AI162),1,0))</f>
        <v>0</v>
      </c>
      <c r="AJ162" s="3">
        <f>IF($AJ$5=0,0,IF(AND($AJ$5&gt;='Справочные данные'!$AH162,$AJ$5&lt;='Справочные данные'!$AI162),1,0))</f>
        <v>0</v>
      </c>
      <c r="AK162" s="3">
        <f>IF($AJ$5=0,0,IF(AND($AJ$5+0.05&gt;='Справочные данные'!$AH162,$AJ$5+0.05&lt;='Справочные данные'!$AI162),1,0))</f>
        <v>0</v>
      </c>
      <c r="AL162">
        <f t="shared" si="4"/>
        <v>5</v>
      </c>
      <c r="AM162" t="str">
        <f t="shared" si="5"/>
        <v>-</v>
      </c>
      <c r="AN162" s="23" t="s">
        <v>183</v>
      </c>
    </row>
    <row r="163" spans="1:40" x14ac:dyDescent="0.25">
      <c r="A163" s="32" t="s">
        <v>184</v>
      </c>
      <c r="B163" s="3">
        <f>IF($C$5=0,0,IF(AND($C$5-IF('Справочные данные'!B163&lt;=0.12,0,0.02)&gt;='Справочные данные'!B163,$C$5-IF('Справочные данные'!C163&lt;=0.12,0,0.02)&lt;='Справочные данные'!C163),1,0))</f>
        <v>0</v>
      </c>
      <c r="C163" s="3">
        <f>IF($C$5=0,0,IF(AND($C$5&gt;='Справочные данные'!B163,'Справочные данные'!$B$2&lt;='Справочные данные'!C163),1,0))</f>
        <v>0</v>
      </c>
      <c r="D163" s="3">
        <f>IF($C$5=0,0,IF(AND($C$5+IF('Справочные данные'!B163&lt;=0.12,0.01,0.02)&gt;='Справочные данные'!B163,$C$5+IF('Справочные данные'!C163&lt;=0.12,0.01,0.02)&lt;='Справочные данные'!C163),1,0))</f>
        <v>0</v>
      </c>
      <c r="E163" s="3">
        <f>IF($F$5=0,0,IF(AND($F$5-IF('Справочные данные'!D163&lt;=0.9,0.1,0.1)&gt;='Справочные данные'!D163,$F$5-IF('Справочные данные'!E163&lt;=0.9,0.1,0.1)&lt;='Справочные данные'!E163),1,0))</f>
        <v>1</v>
      </c>
      <c r="F163" s="3">
        <f>IF($F$5=0,0,IF(AND($F$5&gt;='Справочные данные'!$D163,$F$5&lt;='Справочные данные'!E163),1,0))</f>
        <v>1</v>
      </c>
      <c r="G163" s="3">
        <f>IF($F$5=0,0,IF(AND($F$5+IF('Справочные данные'!D163&lt;=0.9,0.1,0.2)&gt;='Справочные данные'!D163,$F$5+IF('Справочные данные'!E163&lt;=0.9,0.1,0.2)&lt;='Справочные данные'!E163),1,0))</f>
        <v>1</v>
      </c>
      <c r="H163" s="3">
        <f>IF($I$5=0,0,IF(AND($I$5-IF('Справочные данные'!F163&lt;=0.9,0.1,IF('Справочные данные'!F163&lt;=8,0.12,0.5))&gt;='Справочные данные'!$F163,$I$5-IF('Справочные данные'!G163&lt;=0.9,0.1,IF('Справочные данные'!G163&lt;=8,0.12,0.5))&lt;='Справочные данные'!$G163),1,0))</f>
        <v>0</v>
      </c>
      <c r="I163" s="3">
        <f>IF($I$5=0,0,IF(AND($I$5&gt;='Справочные данные'!$F163,$I$5&lt;='Справочные данные'!$G163),1,0))</f>
        <v>1</v>
      </c>
      <c r="J163" s="3">
        <f>IF($I$5=0,0,IF(AND($I$5+IF('Справочные данные'!F163&lt;=0.9,0.1,IF('Справочные данные'!F163&lt;=8,0.2,0.5))&gt;='Справочные данные'!F163,$I$5+IF('Справочные данные'!G163&lt;=0.9,0.1,IF('Справочные данные'!G163&lt;=8,0.2,0.5))&lt;='Справочные данные'!G163),1,0))</f>
        <v>1</v>
      </c>
      <c r="K163" s="3">
        <f>IF($L$5=0,0,IF(AND($L$5-IF('Справочные данные'!L163&lt;=5,0.2,IF('Справочные данные'!L163&lt;=20,0.5,1))&gt;='Справочные данные'!$L163,$L$5-IF('Справочные данные'!M163&lt;=5,0.2,IF('Справочные данные'!M163&lt;=20,0.5,1))&lt;='Справочные данные'!$M163),1,0))</f>
        <v>0</v>
      </c>
      <c r="L163" s="3">
        <f>IF($L$5=0,0,IF(AND($L$5&gt;='Справочные данные'!$L163,$L$5&lt;='Справочные данные'!$M163),1,0))</f>
        <v>0</v>
      </c>
      <c r="M163" s="3">
        <f>IF($L$5=0,0,IF(AND($L$5+IF('Справочные данные'!L163&lt;=5,0.2,IF('Справочные данные'!L163&lt;=20,0.5,1))&gt;='Справочные данные'!L163,$L$5+IF('Справочные данные'!M163&lt;=5,0.2,IF('Справочные данные'!M163&lt;=20,0.5,1))&lt;='Справочные данные'!M163),1,0))</f>
        <v>0</v>
      </c>
      <c r="N163" s="3">
        <f>IF($O$5=0,0,IF(AND($O$5-IF('Справочные данные'!N163&lt;=1,0.1,IF('Справочные данные'!N163&lt;=2,0.15,IF('Справочные данные'!N163&lt;=3,0.2,IF('Справочные данные'!N163&lt;=6,0.25,0.5))))&gt;='Справочные данные'!$N163,$O$5-IF('Справочные данные'!O163&lt;=1,0.1,IF('Справочные данные'!O163&lt;=2,0.15,IF('Справочные данные'!O163&lt;=3,0.2,IF('Справочные данные'!O163&lt;=6,0.25,0.5))))&lt;='Справочные данные'!$O163),1,0))</f>
        <v>0</v>
      </c>
      <c r="O163" s="4">
        <f>IF($O$5=0,0,IF(AND($O$5&gt;='Справочные данные'!$N163,$O$5&lt;='Справочные данные'!$O163),1,0))</f>
        <v>0</v>
      </c>
      <c r="P163" s="3">
        <f>IF($O$5=0,0,IF(AND($O$5+IF('Справочные данные'!N163&lt;=1,0.1,IF('Справочные данные'!N163&lt;=2,0.1,IF('Справочные данные'!N163&lt;=3,0.2,IF('Справочные данные'!N163&lt;=6,0.2,0.5))))&gt;='Справочные данные'!$N163,$O$5+IF('Справочные данные'!O163&lt;=1,0.1,IF('Справочные данные'!O163&lt;=2,0.1,IF('Справочные данные'!O163&lt;=3,0.2,IF('Справочные данные'!O163&lt;=6,0.2,0.5))))&lt;='Справочные данные'!$O163),1,0))</f>
        <v>0</v>
      </c>
      <c r="Q163" s="3">
        <f>IF($R$5=0,0,IF(AND($R$5-0.1&gt;='Справочные данные'!$P163,$R$5-0.1&lt;='Справочные данные'!$Q163),1,0))</f>
        <v>0</v>
      </c>
      <c r="R163" s="3">
        <f>IF($R$5=0,0,IF(AND($R$5&gt;='Справочные данные'!$P163,$R$5&lt;='Справочные данные'!$Q163),1,0))</f>
        <v>0</v>
      </c>
      <c r="S163" s="3">
        <f>IF($R$5=0,0,IF(AND($R$5+0.1&gt;='Справочные данные'!$P163,$R$5+0.1&lt;='Справочные данные'!$Q163),1,0))</f>
        <v>0</v>
      </c>
      <c r="T163" s="3">
        <f>IF($U$5=0,0,IF(AND($U$5-0.02&gt;='Справочные данные'!$R163,$U$5-0.02&lt;='Справочные данные'!$S163),1,0))</f>
        <v>0</v>
      </c>
      <c r="U163" s="3">
        <f>IF($U$5=0,0,IF(AND($U$5&gt;='Справочные данные'!$R163,$U$5&lt;='Справочные данные'!$S163),1,0))</f>
        <v>0</v>
      </c>
      <c r="V163" s="3">
        <f>IF($U$5=0,0,IF(AND($U$5+0.03&gt;='Справочные данные'!$R163,$U$5+0.03&lt;='Справочные данные'!$S163),1,0))</f>
        <v>0</v>
      </c>
      <c r="W163" s="33">
        <f>IF($X$5=0,0,IF(AND($X$5-0.01&gt;='Справочные данные'!$T163,$X$5-0.01&lt;='Справочные данные'!$U163),1,0))</f>
        <v>0</v>
      </c>
      <c r="X163" s="33">
        <f>IF($X$5=0,0,IF(AND($X$5&gt;='Справочные данные'!$T163,$X$5&lt;='Справочные данные'!$U163),1,0))</f>
        <v>0</v>
      </c>
      <c r="Y163" s="34">
        <f>IF($X$5=0,0,IF(AND($X$5+0.01&gt;='Справочные данные'!$T163,$X$5+0.01&lt;='Справочные данные'!$U163),1,0))</f>
        <v>0</v>
      </c>
      <c r="Z163" s="3">
        <f>IF($AA$5=0,0,IF(AND($AA$5-IF('Справочные данные'!V163&lt;=0.5,0.03,IF('Справочные данные'!V163&lt;=1,0.05,0.1))&gt;='Справочные данные'!$V163,$AA$5-IF('Справочные данные'!W163&lt;=0.5,0.03,IF('Справочные данные'!W163&lt;=1,0.05,0.1))&lt;='Справочные данные'!$W163),1,0))</f>
        <v>0</v>
      </c>
      <c r="AA163" s="3">
        <f>IF($AA$5=0,0,IF(AND($AA$5&gt;='Справочные данные'!$V163,$AA$5&lt;='Справочные данные'!$W163),1,0))</f>
        <v>0</v>
      </c>
      <c r="AB163" s="3">
        <f>IF($AA$5=0,0,IF(AND($AA$5+IF('Справочные данные'!V163&lt;=0.5,0.03,IF('Справочные данные'!V163&lt;=1,0.05,0.1))&gt;='Справочные данные'!$V163,$AA$5+IF('Справочные данные'!W163&lt;=0.5,0.03,IF('Справочные данные'!W163&lt;=1,0.05,0.1))&lt;='Справочные данные'!$W163),1,0))</f>
        <v>0</v>
      </c>
      <c r="AC163" s="3">
        <f>IF($AD$5=0,0,IF(AND($AD$5-0.02&gt;='Справочные данные'!$X163,$AD$5-0.02&lt;='Справочные данные'!$Y163),1,0))</f>
        <v>0</v>
      </c>
      <c r="AD163" s="3">
        <f>IF($AD$5=0,0,IF(AND($AD$5&gt;='Справочные данные'!$X163,$AD$5&lt;='Справочные данные'!$Y163),1,0))</f>
        <v>0</v>
      </c>
      <c r="AE163" s="3">
        <f>IF($AD$5=0,0,IF(AND($AD$5+0.02&gt;='Справочные данные'!$X163,$AD$5+0.02&lt;='Справочные данные'!$Y163),1,0))</f>
        <v>0</v>
      </c>
      <c r="AF163" s="3">
        <f>IF($AG$5=0,0,IF(AND($AG$5-0.02&gt;='Справочные данные'!$AF163,$AG$5-0.02&lt;='Справочные данные'!$AG163),1,0))</f>
        <v>0</v>
      </c>
      <c r="AG163" s="3">
        <f>IF($AG$5=0,0,IF(AND($AG$5&gt;='Справочные данные'!$AF163,$AG$5&lt;='Справочные данные'!$AG163),1,0))</f>
        <v>0</v>
      </c>
      <c r="AH163" s="3">
        <f>IF($AG$5=0,0,IF(AND($AG$5+0.02&gt;='Справочные данные'!$AF163,$AG$5+0.02&lt;='Справочные данные'!$AG163),1,0))</f>
        <v>0</v>
      </c>
      <c r="AI163" s="3">
        <f>IF($AJ$5=0,0,IF(AND($AJ$5-0.05&gt;='Справочные данные'!$AH163,$AJ$5-0.05&lt;='Справочные данные'!$AI163),1,0))</f>
        <v>0</v>
      </c>
      <c r="AJ163" s="3">
        <f>IF($AJ$5=0,0,IF(AND($AJ$5&gt;='Справочные данные'!$AH163,$AJ$5&lt;='Справочные данные'!$AI163),1,0))</f>
        <v>0</v>
      </c>
      <c r="AK163" s="3">
        <f>IF($AJ$5=0,0,IF(AND($AJ$5+0.05&gt;='Справочные данные'!$AH163,$AJ$5+0.05&lt;='Справочные данные'!$AI163),1,0))</f>
        <v>0</v>
      </c>
      <c r="AL163">
        <f t="shared" si="4"/>
        <v>5</v>
      </c>
      <c r="AM163" t="str">
        <f t="shared" si="5"/>
        <v>-</v>
      </c>
      <c r="AN163" s="23" t="s">
        <v>184</v>
      </c>
    </row>
    <row r="164" spans="1:40" x14ac:dyDescent="0.25">
      <c r="A164" s="32" t="s">
        <v>185</v>
      </c>
      <c r="B164" s="3">
        <f>IF($C$5=0,0,IF(AND($C$5-IF('Справочные данные'!B164&lt;=0.12,0,0.02)&gt;='Справочные данные'!B164,$C$5-IF('Справочные данные'!C164&lt;=0.12,0,0.02)&lt;='Справочные данные'!C164),1,0))</f>
        <v>0</v>
      </c>
      <c r="C164" s="3">
        <f>IF($C$5=0,0,IF(AND($C$5&gt;='Справочные данные'!B164,'Справочные данные'!$B$2&lt;='Справочные данные'!C164),1,0))</f>
        <v>0</v>
      </c>
      <c r="D164" s="3">
        <f>IF($C$5=0,0,IF(AND($C$5+IF('Справочные данные'!B164&lt;=0.12,0.01,0.02)&gt;='Справочные данные'!B164,$C$5+IF('Справочные данные'!C164&lt;=0.12,0.01,0.02)&lt;='Справочные данные'!C164),1,0))</f>
        <v>0</v>
      </c>
      <c r="E164" s="3">
        <f>IF($F$5=0,0,IF(AND($F$5-IF('Справочные данные'!D164&lt;=0.9,0.1,0.1)&gt;='Справочные данные'!D164,$F$5-IF('Справочные данные'!E164&lt;=0.9,0.1,0.1)&lt;='Справочные данные'!E164),1,0))</f>
        <v>1</v>
      </c>
      <c r="F164" s="3">
        <f>IF($F$5=0,0,IF(AND($F$5&gt;='Справочные данные'!$D164,$F$5&lt;='Справочные данные'!E164),1,0))</f>
        <v>0</v>
      </c>
      <c r="G164" s="3">
        <f>IF($F$5=0,0,IF(AND($F$5+IF('Справочные данные'!D164&lt;=0.9,0.1,0.2)&gt;='Справочные данные'!D164,$F$5+IF('Справочные данные'!E164&lt;=0.9,0.1,0.2)&lt;='Справочные данные'!E164),1,0))</f>
        <v>0</v>
      </c>
      <c r="H164" s="3">
        <f>IF($I$5=0,0,IF(AND($I$5-IF('Справочные данные'!F164&lt;=0.9,0.1,IF('Справочные данные'!F164&lt;=8,0.12,0.5))&gt;='Справочные данные'!$F164,$I$5-IF('Справочные данные'!G164&lt;=0.9,0.1,IF('Справочные данные'!G164&lt;=8,0.12,0.5))&lt;='Справочные данные'!$G164),1,0))</f>
        <v>0</v>
      </c>
      <c r="I164" s="3">
        <f>IF($I$5=0,0,IF(AND($I$5&gt;='Справочные данные'!$F164,$I$5&lt;='Справочные данные'!$G164),1,0))</f>
        <v>1</v>
      </c>
      <c r="J164" s="3">
        <f>IF($I$5=0,0,IF(AND($I$5+IF('Справочные данные'!F164&lt;=0.9,0.1,IF('Справочные данные'!F164&lt;=8,0.2,0.5))&gt;='Справочные данные'!F164,$I$5+IF('Справочные данные'!G164&lt;=0.9,0.1,IF('Справочные данные'!G164&lt;=8,0.2,0.5))&lt;='Справочные данные'!G164),1,0))</f>
        <v>1</v>
      </c>
      <c r="K164" s="3">
        <f>IF($L$5=0,0,IF(AND($L$5-IF('Справочные данные'!L164&lt;=5,0.2,IF('Справочные данные'!L164&lt;=20,0.5,1))&gt;='Справочные данные'!$L164,$L$5-IF('Справочные данные'!M164&lt;=5,0.2,IF('Справочные данные'!M164&lt;=20,0.5,1))&lt;='Справочные данные'!$M164),1,0))</f>
        <v>0</v>
      </c>
      <c r="L164" s="3">
        <f>IF($L$5=0,0,IF(AND($L$5&gt;='Справочные данные'!$L164,$L$5&lt;='Справочные данные'!$M164),1,0))</f>
        <v>0</v>
      </c>
      <c r="M164" s="3">
        <f>IF($L$5=0,0,IF(AND($L$5+IF('Справочные данные'!L164&lt;=5,0.2,IF('Справочные данные'!L164&lt;=20,0.5,1))&gt;='Справочные данные'!L164,$L$5+IF('Справочные данные'!M164&lt;=5,0.2,IF('Справочные данные'!M164&lt;=20,0.5,1))&lt;='Справочные данные'!M164),1,0))</f>
        <v>0</v>
      </c>
      <c r="N164" s="3">
        <f>IF($O$5=0,0,IF(AND($O$5-IF('Справочные данные'!N164&lt;=1,0.1,IF('Справочные данные'!N164&lt;=2,0.15,IF('Справочные данные'!N164&lt;=3,0.2,IF('Справочные данные'!N164&lt;=6,0.25,0.5))))&gt;='Справочные данные'!$N164,$O$5-IF('Справочные данные'!O164&lt;=1,0.1,IF('Справочные данные'!O164&lt;=2,0.15,IF('Справочные данные'!O164&lt;=3,0.2,IF('Справочные данные'!O164&lt;=6,0.25,0.5))))&lt;='Справочные данные'!$O164),1,0))</f>
        <v>0</v>
      </c>
      <c r="O164" s="4">
        <f>IF($O$5=0,0,IF(AND($O$5&gt;='Справочные данные'!$N164,$O$5&lt;='Справочные данные'!$O164),1,0))</f>
        <v>0</v>
      </c>
      <c r="P164" s="3">
        <f>IF($O$5=0,0,IF(AND($O$5+IF('Справочные данные'!N164&lt;=1,0.1,IF('Справочные данные'!N164&lt;=2,0.1,IF('Справочные данные'!N164&lt;=3,0.2,IF('Справочные данные'!N164&lt;=6,0.2,0.5))))&gt;='Справочные данные'!$N164,$O$5+IF('Справочные данные'!O164&lt;=1,0.1,IF('Справочные данные'!O164&lt;=2,0.1,IF('Справочные данные'!O164&lt;=3,0.2,IF('Справочные данные'!O164&lt;=6,0.2,0.5))))&lt;='Справочные данные'!$O164),1,0))</f>
        <v>0</v>
      </c>
      <c r="Q164" s="3">
        <f>IF($R$5=0,0,IF(AND($R$5-0.1&gt;='Справочные данные'!$P164,$R$5-0.1&lt;='Справочные данные'!$Q164),1,0))</f>
        <v>0</v>
      </c>
      <c r="R164" s="3">
        <f>IF($R$5=0,0,IF(AND($R$5&gt;='Справочные данные'!$P164,$R$5&lt;='Справочные данные'!$Q164),1,0))</f>
        <v>0</v>
      </c>
      <c r="S164" s="3">
        <f>IF($R$5=0,0,IF(AND($R$5+0.1&gt;='Справочные данные'!$P164,$R$5+0.1&lt;='Справочные данные'!$Q164),1,0))</f>
        <v>0</v>
      </c>
      <c r="T164" s="3">
        <f>IF($U$5=0,0,IF(AND($U$5-0.02&gt;='Справочные данные'!$R164,$U$5-0.02&lt;='Справочные данные'!$S164),1,0))</f>
        <v>0</v>
      </c>
      <c r="U164" s="3">
        <f>IF($U$5=0,0,IF(AND($U$5&gt;='Справочные данные'!$R164,$U$5&lt;='Справочные данные'!$S164),1,0))</f>
        <v>0</v>
      </c>
      <c r="V164" s="3">
        <f>IF($U$5=0,0,IF(AND($U$5+0.03&gt;='Справочные данные'!$R164,$U$5+0.03&lt;='Справочные данные'!$S164),1,0))</f>
        <v>0</v>
      </c>
      <c r="W164" s="33">
        <f>IF($X$5=0,0,IF(AND($X$5-0.01&gt;='Справочные данные'!$T164,$X$5-0.01&lt;='Справочные данные'!$U164),1,0))</f>
        <v>0</v>
      </c>
      <c r="X164" s="33">
        <f>IF($X$5=0,0,IF(AND($X$5&gt;='Справочные данные'!$T164,$X$5&lt;='Справочные данные'!$U164),1,0))</f>
        <v>0</v>
      </c>
      <c r="Y164" s="34">
        <f>IF($X$5=0,0,IF(AND($X$5+0.01&gt;='Справочные данные'!$T164,$X$5+0.01&lt;='Справочные данные'!$U164),1,0))</f>
        <v>0</v>
      </c>
      <c r="Z164" s="3">
        <f>IF($AA$5=0,0,IF(AND($AA$5-IF('Справочные данные'!V164&lt;=0.5,0.03,IF('Справочные данные'!V164&lt;=1,0.05,0.1))&gt;='Справочные данные'!$V164,$AA$5-IF('Справочные данные'!W164&lt;=0.5,0.03,IF('Справочные данные'!W164&lt;=1,0.05,0.1))&lt;='Справочные данные'!$W164),1,0))</f>
        <v>0</v>
      </c>
      <c r="AA164" s="3">
        <f>IF($AA$5=0,0,IF(AND($AA$5&gt;='Справочные данные'!$V164,$AA$5&lt;='Справочные данные'!$W164),1,0))</f>
        <v>0</v>
      </c>
      <c r="AB164" s="3">
        <f>IF($AA$5=0,0,IF(AND($AA$5+IF('Справочные данные'!V164&lt;=0.5,0.03,IF('Справочные данные'!V164&lt;=1,0.05,0.1))&gt;='Справочные данные'!$V164,$AA$5+IF('Справочные данные'!W164&lt;=0.5,0.03,IF('Справочные данные'!W164&lt;=1,0.05,0.1))&lt;='Справочные данные'!$W164),1,0))</f>
        <v>0</v>
      </c>
      <c r="AC164" s="3">
        <f>IF($AD$5=0,0,IF(AND($AD$5-0.02&gt;='Справочные данные'!$X164,$AD$5-0.02&lt;='Справочные данные'!$Y164),1,0))</f>
        <v>0</v>
      </c>
      <c r="AD164" s="3">
        <f>IF($AD$5=0,0,IF(AND($AD$5&gt;='Справочные данные'!$X164,$AD$5&lt;='Справочные данные'!$Y164),1,0))</f>
        <v>0</v>
      </c>
      <c r="AE164" s="3">
        <f>IF($AD$5=0,0,IF(AND($AD$5+0.02&gt;='Справочные данные'!$X164,$AD$5+0.02&lt;='Справочные данные'!$Y164),1,0))</f>
        <v>0</v>
      </c>
      <c r="AF164" s="3">
        <f>IF($AG$5=0,0,IF(AND($AG$5-0.02&gt;='Справочные данные'!$AF164,$AG$5-0.02&lt;='Справочные данные'!$AG164),1,0))</f>
        <v>0</v>
      </c>
      <c r="AG164" s="3">
        <f>IF($AG$5=0,0,IF(AND($AG$5&gt;='Справочные данные'!$AF164,$AG$5&lt;='Справочные данные'!$AG164),1,0))</f>
        <v>0</v>
      </c>
      <c r="AH164" s="3">
        <f>IF($AG$5=0,0,IF(AND($AG$5+0.02&gt;='Справочные данные'!$AF164,$AG$5+0.02&lt;='Справочные данные'!$AG164),1,0))</f>
        <v>0</v>
      </c>
      <c r="AI164" s="3">
        <f>IF($AJ$5=0,0,IF(AND($AJ$5-0.05&gt;='Справочные данные'!$AH164,$AJ$5-0.05&lt;='Справочные данные'!$AI164),1,0))</f>
        <v>0</v>
      </c>
      <c r="AJ164" s="3">
        <f>IF($AJ$5=0,0,IF(AND($AJ$5&gt;='Справочные данные'!$AH164,$AJ$5&lt;='Справочные данные'!$AI164),1,0))</f>
        <v>0</v>
      </c>
      <c r="AK164" s="3">
        <f>IF($AJ$5=0,0,IF(AND($AJ$5+0.05&gt;='Справочные данные'!$AH164,$AJ$5+0.05&lt;='Справочные данные'!$AI164),1,0))</f>
        <v>0</v>
      </c>
      <c r="AL164">
        <f t="shared" si="4"/>
        <v>3</v>
      </c>
      <c r="AM164" t="str">
        <f t="shared" si="5"/>
        <v>-</v>
      </c>
      <c r="AN164" s="23" t="s">
        <v>185</v>
      </c>
    </row>
    <row r="165" spans="1:40" x14ac:dyDescent="0.25">
      <c r="A165" s="32" t="s">
        <v>186</v>
      </c>
      <c r="B165" s="3">
        <f>IF($C$5=0,0,IF(AND($C$5-IF('Справочные данные'!B165&lt;=0.12,0,0.02)&gt;='Справочные данные'!B165,$C$5-IF('Справочные данные'!C165&lt;=0.12,0,0.02)&lt;='Справочные данные'!C165),1,0))</f>
        <v>0</v>
      </c>
      <c r="C165" s="3">
        <f>IF($C$5=0,0,IF(AND($C$5&gt;='Справочные данные'!B165,'Справочные данные'!$B$2&lt;='Справочные данные'!C165),1,0))</f>
        <v>0</v>
      </c>
      <c r="D165" s="3">
        <f>IF($C$5=0,0,IF(AND($C$5+IF('Справочные данные'!B165&lt;=0.12,0.01,0.02)&gt;='Справочные данные'!B165,$C$5+IF('Справочные данные'!C165&lt;=0.12,0.01,0.02)&lt;='Справочные данные'!C165),1,0))</f>
        <v>0</v>
      </c>
      <c r="E165" s="3">
        <f>IF($F$5=0,0,IF(AND($F$5-IF('Справочные данные'!D165&lt;=0.9,0.1,0.1)&gt;='Справочные данные'!D165,$F$5-IF('Справочные данные'!E165&lt;=0.9,0.1,0.1)&lt;='Справочные данные'!E165),1,0))</f>
        <v>1</v>
      </c>
      <c r="F165" s="3">
        <f>IF($F$5=0,0,IF(AND($F$5&gt;='Справочные данные'!$D165,$F$5&lt;='Справочные данные'!E165),1,0))</f>
        <v>1</v>
      </c>
      <c r="G165" s="3">
        <f>IF($F$5=0,0,IF(AND($F$5+IF('Справочные данные'!D165&lt;=0.9,0.1,0.2)&gt;='Справочные данные'!D165,$F$5+IF('Справочные данные'!E165&lt;=0.9,0.1,0.2)&lt;='Справочные данные'!E165),1,0))</f>
        <v>1</v>
      </c>
      <c r="H165" s="3">
        <f>IF($I$5=0,0,IF(AND($I$5-IF('Справочные данные'!F165&lt;=0.9,0.1,IF('Справочные данные'!F165&lt;=8,0.12,0.5))&gt;='Справочные данные'!$F165,$I$5-IF('Справочные данные'!G165&lt;=0.9,0.1,IF('Справочные данные'!G165&lt;=8,0.12,0.5))&lt;='Справочные данные'!$G165),1,0))</f>
        <v>0</v>
      </c>
      <c r="I165" s="3">
        <f>IF($I$5=0,0,IF(AND($I$5&gt;='Справочные данные'!$F165,$I$5&lt;='Справочные данные'!$G165),1,0))</f>
        <v>1</v>
      </c>
      <c r="J165" s="3">
        <f>IF($I$5=0,0,IF(AND($I$5+IF('Справочные данные'!F165&lt;=0.9,0.1,IF('Справочные данные'!F165&lt;=8,0.2,0.5))&gt;='Справочные данные'!F165,$I$5+IF('Справочные данные'!G165&lt;=0.9,0.1,IF('Справочные данные'!G165&lt;=8,0.2,0.5))&lt;='Справочные данные'!G165),1,0))</f>
        <v>1</v>
      </c>
      <c r="K165" s="3">
        <f>IF($L$5=0,0,IF(AND($L$5-IF('Справочные данные'!L165&lt;=5,0.2,IF('Справочные данные'!L165&lt;=20,0.5,1))&gt;='Справочные данные'!$L165,$L$5-IF('Справочные данные'!M165&lt;=5,0.2,IF('Справочные данные'!M165&lt;=20,0.5,1))&lt;='Справочные данные'!$M165),1,0))</f>
        <v>0</v>
      </c>
      <c r="L165" s="3">
        <f>IF($L$5=0,0,IF(AND($L$5&gt;='Справочные данные'!$L165,$L$5&lt;='Справочные данные'!$M165),1,0))</f>
        <v>0</v>
      </c>
      <c r="M165" s="3">
        <f>IF($L$5=0,0,IF(AND($L$5+IF('Справочные данные'!L165&lt;=5,0.2,IF('Справочные данные'!L165&lt;=20,0.5,1))&gt;='Справочные данные'!L165,$L$5+IF('Справочные данные'!M165&lt;=5,0.2,IF('Справочные данные'!M165&lt;=20,0.5,1))&lt;='Справочные данные'!M165),1,0))</f>
        <v>0</v>
      </c>
      <c r="N165" s="3">
        <f>IF($O$5=0,0,IF(AND($O$5-IF('Справочные данные'!N165&lt;=1,0.1,IF('Справочные данные'!N165&lt;=2,0.15,IF('Справочные данные'!N165&lt;=3,0.2,IF('Справочные данные'!N165&lt;=6,0.25,0.5))))&gt;='Справочные данные'!$N165,$O$5-IF('Справочные данные'!O165&lt;=1,0.1,IF('Справочные данные'!O165&lt;=2,0.15,IF('Справочные данные'!O165&lt;=3,0.2,IF('Справочные данные'!O165&lt;=6,0.25,0.5))))&lt;='Справочные данные'!$O165),1,0))</f>
        <v>0</v>
      </c>
      <c r="O165" s="4">
        <f>IF($O$5=0,0,IF(AND($O$5&gt;='Справочные данные'!$N165,$O$5&lt;='Справочные данные'!$O165),1,0))</f>
        <v>0</v>
      </c>
      <c r="P165" s="3">
        <f>IF($O$5=0,0,IF(AND($O$5+IF('Справочные данные'!N165&lt;=1,0.1,IF('Справочные данные'!N165&lt;=2,0.1,IF('Справочные данные'!N165&lt;=3,0.2,IF('Справочные данные'!N165&lt;=6,0.2,0.5))))&gt;='Справочные данные'!$N165,$O$5+IF('Справочные данные'!O165&lt;=1,0.1,IF('Справочные данные'!O165&lt;=2,0.1,IF('Справочные данные'!O165&lt;=3,0.2,IF('Справочные данные'!O165&lt;=6,0.2,0.5))))&lt;='Справочные данные'!$O165),1,0))</f>
        <v>0</v>
      </c>
      <c r="Q165" s="3">
        <f>IF($R$5=0,0,IF(AND($R$5-0.1&gt;='Справочные данные'!$P165,$R$5-0.1&lt;='Справочные данные'!$Q165),1,0))</f>
        <v>0</v>
      </c>
      <c r="R165" s="3">
        <f>IF($R$5=0,0,IF(AND($R$5&gt;='Справочные данные'!$P165,$R$5&lt;='Справочные данные'!$Q165),1,0))</f>
        <v>0</v>
      </c>
      <c r="S165" s="3">
        <f>IF($R$5=0,0,IF(AND($R$5+0.1&gt;='Справочные данные'!$P165,$R$5+0.1&lt;='Справочные данные'!$Q165),1,0))</f>
        <v>0</v>
      </c>
      <c r="T165" s="3">
        <f>IF($U$5=0,0,IF(AND($U$5-0.02&gt;='Справочные данные'!$R165,$U$5-0.02&lt;='Справочные данные'!$S165),1,0))</f>
        <v>0</v>
      </c>
      <c r="U165" s="3">
        <f>IF($U$5=0,0,IF(AND($U$5&gt;='Справочные данные'!$R165,$U$5&lt;='Справочные данные'!$S165),1,0))</f>
        <v>0</v>
      </c>
      <c r="V165" s="3">
        <f>IF($U$5=0,0,IF(AND($U$5+0.03&gt;='Справочные данные'!$R165,$U$5+0.03&lt;='Справочные данные'!$S165),1,0))</f>
        <v>0</v>
      </c>
      <c r="W165" s="33">
        <f>IF($X$5=0,0,IF(AND($X$5-0.01&gt;='Справочные данные'!$T165,$X$5-0.01&lt;='Справочные данные'!$U165),1,0))</f>
        <v>0</v>
      </c>
      <c r="X165" s="33">
        <f>IF($X$5=0,0,IF(AND($X$5&gt;='Справочные данные'!$T165,$X$5&lt;='Справочные данные'!$U165),1,0))</f>
        <v>0</v>
      </c>
      <c r="Y165" s="34">
        <f>IF($X$5=0,0,IF(AND($X$5+0.01&gt;='Справочные данные'!$T165,$X$5+0.01&lt;='Справочные данные'!$U165),1,0))</f>
        <v>0</v>
      </c>
      <c r="Z165" s="3">
        <f>IF($AA$5=0,0,IF(AND($AA$5-IF('Справочные данные'!V165&lt;=0.5,0.03,IF('Справочные данные'!V165&lt;=1,0.05,0.1))&gt;='Справочные данные'!$V165,$AA$5-IF('Справочные данные'!W165&lt;=0.5,0.03,IF('Справочные данные'!W165&lt;=1,0.05,0.1))&lt;='Справочные данные'!$W165),1,0))</f>
        <v>0</v>
      </c>
      <c r="AA165" s="3">
        <f>IF($AA$5=0,0,IF(AND($AA$5&gt;='Справочные данные'!$V165,$AA$5&lt;='Справочные данные'!$W165),1,0))</f>
        <v>0</v>
      </c>
      <c r="AB165" s="3">
        <f>IF($AA$5=0,0,IF(AND($AA$5+IF('Справочные данные'!V165&lt;=0.5,0.03,IF('Справочные данные'!V165&lt;=1,0.05,0.1))&gt;='Справочные данные'!$V165,$AA$5+IF('Справочные данные'!W165&lt;=0.5,0.03,IF('Справочные данные'!W165&lt;=1,0.05,0.1))&lt;='Справочные данные'!$W165),1,0))</f>
        <v>0</v>
      </c>
      <c r="AC165" s="3">
        <f>IF($AD$5=0,0,IF(AND($AD$5-0.02&gt;='Справочные данные'!$X165,$AD$5-0.02&lt;='Справочные данные'!$Y165),1,0))</f>
        <v>0</v>
      </c>
      <c r="AD165" s="3">
        <f>IF($AD$5=0,0,IF(AND($AD$5&gt;='Справочные данные'!$X165,$AD$5&lt;='Справочные данные'!$Y165),1,0))</f>
        <v>0</v>
      </c>
      <c r="AE165" s="3">
        <f>IF($AD$5=0,0,IF(AND($AD$5+0.02&gt;='Справочные данные'!$X165,$AD$5+0.02&lt;='Справочные данные'!$Y165),1,0))</f>
        <v>0</v>
      </c>
      <c r="AF165" s="3">
        <f>IF($AG$5=0,0,IF(AND($AG$5-0.02&gt;='Справочные данные'!$AF165,$AG$5-0.02&lt;='Справочные данные'!$AG165),1,0))</f>
        <v>0</v>
      </c>
      <c r="AG165" s="3">
        <f>IF($AG$5=0,0,IF(AND($AG$5&gt;='Справочные данные'!$AF165,$AG$5&lt;='Справочные данные'!$AG165),1,0))</f>
        <v>0</v>
      </c>
      <c r="AH165" s="3">
        <f>IF($AG$5=0,0,IF(AND($AG$5+0.02&gt;='Справочные данные'!$AF165,$AG$5+0.02&lt;='Справочные данные'!$AG165),1,0))</f>
        <v>0</v>
      </c>
      <c r="AI165" s="3">
        <f>IF($AJ$5=0,0,IF(AND($AJ$5-0.05&gt;='Справочные данные'!$AH165,$AJ$5-0.05&lt;='Справочные данные'!$AI165),1,0))</f>
        <v>0</v>
      </c>
      <c r="AJ165" s="3">
        <f>IF($AJ$5=0,0,IF(AND($AJ$5&gt;='Справочные данные'!$AH165,$AJ$5&lt;='Справочные данные'!$AI165),1,0))</f>
        <v>0</v>
      </c>
      <c r="AK165" s="3">
        <f>IF($AJ$5=0,0,IF(AND($AJ$5+0.05&gt;='Справочные данные'!$AH165,$AJ$5+0.05&lt;='Справочные данные'!$AI165),1,0))</f>
        <v>0</v>
      </c>
      <c r="AL165">
        <f t="shared" si="4"/>
        <v>5</v>
      </c>
      <c r="AM165" t="str">
        <f t="shared" si="5"/>
        <v>-</v>
      </c>
      <c r="AN165" s="23" t="s">
        <v>186</v>
      </c>
    </row>
    <row r="166" spans="1:40" x14ac:dyDescent="0.25">
      <c r="A166" s="32" t="s">
        <v>187</v>
      </c>
      <c r="B166" s="3">
        <f>IF($C$5=0,0,IF(AND($C$5-IF('Справочные данные'!B166&lt;=0.12,0,0.02)&gt;='Справочные данные'!B166,$C$5-IF('Справочные данные'!C166&lt;=0.12,0,0.02)&lt;='Справочные данные'!C166),1,0))</f>
        <v>0</v>
      </c>
      <c r="C166" s="3">
        <f>IF($C$5=0,0,IF(AND($C$5&gt;='Справочные данные'!B166,'Справочные данные'!$B$2&lt;='Справочные данные'!C166),1,0))</f>
        <v>0</v>
      </c>
      <c r="D166" s="3">
        <f>IF($C$5=0,0,IF(AND($C$5+IF('Справочные данные'!B166&lt;=0.12,0.01,0.02)&gt;='Справочные данные'!B166,$C$5+IF('Справочные данные'!C166&lt;=0.12,0.01,0.02)&lt;='Справочные данные'!C166),1,0))</f>
        <v>0</v>
      </c>
      <c r="E166" s="3">
        <f>IF($F$5=0,0,IF(AND($F$5-IF('Справочные данные'!D166&lt;=0.9,0.1,0.1)&gt;='Справочные данные'!D166,$F$5-IF('Справочные данные'!E166&lt;=0.9,0.1,0.1)&lt;='Справочные данные'!E166),1,0))</f>
        <v>0</v>
      </c>
      <c r="F166" s="3">
        <f>IF($F$5=0,0,IF(AND($F$5&gt;='Справочные данные'!$D166,$F$5&lt;='Справочные данные'!E166),1,0))</f>
        <v>0</v>
      </c>
      <c r="G166" s="3">
        <f>IF($F$5=0,0,IF(AND($F$5+IF('Справочные данные'!D166&lt;=0.9,0.1,0.2)&gt;='Справочные данные'!D166,$F$5+IF('Справочные данные'!E166&lt;=0.9,0.1,0.2)&lt;='Справочные данные'!E166),1,0))</f>
        <v>0</v>
      </c>
      <c r="H166" s="3">
        <f>IF($I$5=0,0,IF(AND($I$5-IF('Справочные данные'!F166&lt;=0.9,0.1,IF('Справочные данные'!F166&lt;=8,0.12,0.5))&gt;='Справочные данные'!$F166,$I$5-IF('Справочные данные'!G166&lt;=0.9,0.1,IF('Справочные данные'!G166&lt;=8,0.12,0.5))&lt;='Справочные данные'!$G166),1,0))</f>
        <v>0</v>
      </c>
      <c r="I166" s="3">
        <f>IF($I$5=0,0,IF(AND($I$5&gt;='Справочные данные'!$F166,$I$5&lt;='Справочные данные'!$G166),1,0))</f>
        <v>0</v>
      </c>
      <c r="J166" s="3">
        <f>IF($I$5=0,0,IF(AND($I$5+IF('Справочные данные'!F166&lt;=0.9,0.1,IF('Справочные данные'!F166&lt;=8,0.2,0.5))&gt;='Справочные данные'!F166,$I$5+IF('Справочные данные'!G166&lt;=0.9,0.1,IF('Справочные данные'!G166&lt;=8,0.2,0.5))&lt;='Справочные данные'!G166),1,0))</f>
        <v>0</v>
      </c>
      <c r="K166" s="3">
        <f>IF($L$5=0,0,IF(AND($L$5-IF('Справочные данные'!L166&lt;=5,0.2,IF('Справочные данные'!L166&lt;=20,0.5,1))&gt;='Справочные данные'!$L166,$L$5-IF('Справочные данные'!M166&lt;=5,0.2,IF('Справочные данные'!M166&lt;=20,0.5,1))&lt;='Справочные данные'!$M166),1,0))</f>
        <v>0</v>
      </c>
      <c r="L166" s="3">
        <f>IF($L$5=0,0,IF(AND($L$5&gt;='Справочные данные'!$L166,$L$5&lt;='Справочные данные'!$M166),1,0))</f>
        <v>0</v>
      </c>
      <c r="M166" s="3">
        <f>IF($L$5=0,0,IF(AND($L$5+IF('Справочные данные'!L166&lt;=5,0.2,IF('Справочные данные'!L166&lt;=20,0.5,1))&gt;='Справочные данные'!L166,$L$5+IF('Справочные данные'!M166&lt;=5,0.2,IF('Справочные данные'!M166&lt;=20,0.5,1))&lt;='Справочные данные'!M166),1,0))</f>
        <v>0</v>
      </c>
      <c r="N166" s="3">
        <f>IF($O$5=0,0,IF(AND($O$5-IF('Справочные данные'!N166&lt;=1,0.1,IF('Справочные данные'!N166&lt;=2,0.15,IF('Справочные данные'!N166&lt;=3,0.2,IF('Справочные данные'!N166&lt;=6,0.25,0.5))))&gt;='Справочные данные'!$N166,$O$5-IF('Справочные данные'!O166&lt;=1,0.1,IF('Справочные данные'!O166&lt;=2,0.15,IF('Справочные данные'!O166&lt;=3,0.2,IF('Справочные данные'!O166&lt;=6,0.25,0.5))))&lt;='Справочные данные'!$O166),1,0))</f>
        <v>0</v>
      </c>
      <c r="O166" s="4">
        <f>IF($O$5=0,0,IF(AND($O$5&gt;='Справочные данные'!$N166,$O$5&lt;='Справочные данные'!$O166),1,0))</f>
        <v>0</v>
      </c>
      <c r="P166" s="3">
        <f>IF($O$5=0,0,IF(AND($O$5+IF('Справочные данные'!N166&lt;=1,0.1,IF('Справочные данные'!N166&lt;=2,0.1,IF('Справочные данные'!N166&lt;=3,0.2,IF('Справочные данные'!N166&lt;=6,0.2,0.5))))&gt;='Справочные данные'!$N166,$O$5+IF('Справочные данные'!O166&lt;=1,0.1,IF('Справочные данные'!O166&lt;=2,0.1,IF('Справочные данные'!O166&lt;=3,0.2,IF('Справочные данные'!O166&lt;=6,0.2,0.5))))&lt;='Справочные данные'!$O166),1,0))</f>
        <v>0</v>
      </c>
      <c r="Q166" s="3">
        <f>IF($R$5=0,0,IF(AND($R$5-0.1&gt;='Справочные данные'!$P166,$R$5-0.1&lt;='Справочные данные'!$Q166),1,0))</f>
        <v>0</v>
      </c>
      <c r="R166" s="3">
        <f>IF($R$5=0,0,IF(AND($R$5&gt;='Справочные данные'!$P166,$R$5&lt;='Справочные данные'!$Q166),1,0))</f>
        <v>0</v>
      </c>
      <c r="S166" s="3">
        <f>IF($R$5=0,0,IF(AND($R$5+0.1&gt;='Справочные данные'!$P166,$R$5+0.1&lt;='Справочные данные'!$Q166),1,0))</f>
        <v>0</v>
      </c>
      <c r="T166" s="3">
        <f>IF($U$5=0,0,IF(AND($U$5-0.02&gt;='Справочные данные'!$R166,$U$5-0.02&lt;='Справочные данные'!$S166),1,0))</f>
        <v>0</v>
      </c>
      <c r="U166" s="3">
        <f>IF($U$5=0,0,IF(AND($U$5&gt;='Справочные данные'!$R166,$U$5&lt;='Справочные данные'!$S166),1,0))</f>
        <v>0</v>
      </c>
      <c r="V166" s="3">
        <f>IF($U$5=0,0,IF(AND($U$5+0.03&gt;='Справочные данные'!$R166,$U$5+0.03&lt;='Справочные данные'!$S166),1,0))</f>
        <v>0</v>
      </c>
      <c r="W166" s="33">
        <f>IF($X$5=0,0,IF(AND($X$5-0.01&gt;='Справочные данные'!$T166,$X$5-0.01&lt;='Справочные данные'!$U166),1,0))</f>
        <v>0</v>
      </c>
      <c r="X166" s="33">
        <f>IF($X$5=0,0,IF(AND($X$5&gt;='Справочные данные'!$T166,$X$5&lt;='Справочные данные'!$U166),1,0))</f>
        <v>0</v>
      </c>
      <c r="Y166" s="34">
        <f>IF($X$5=0,0,IF(AND($X$5+0.01&gt;='Справочные данные'!$T166,$X$5+0.01&lt;='Справочные данные'!$U166),1,0))</f>
        <v>0</v>
      </c>
      <c r="Z166" s="3">
        <f>IF($AA$5=0,0,IF(AND($AA$5-IF('Справочные данные'!V166&lt;=0.5,0.03,IF('Справочные данные'!V166&lt;=1,0.05,0.1))&gt;='Справочные данные'!$V166,$AA$5-IF('Справочные данные'!W166&lt;=0.5,0.03,IF('Справочные данные'!W166&lt;=1,0.05,0.1))&lt;='Справочные данные'!$W166),1,0))</f>
        <v>0</v>
      </c>
      <c r="AA166" s="3">
        <f>IF($AA$5=0,0,IF(AND($AA$5&gt;='Справочные данные'!$V166,$AA$5&lt;='Справочные данные'!$W166),1,0))</f>
        <v>0</v>
      </c>
      <c r="AB166" s="3">
        <f>IF($AA$5=0,0,IF(AND($AA$5+IF('Справочные данные'!V166&lt;=0.5,0.03,IF('Справочные данные'!V166&lt;=1,0.05,0.1))&gt;='Справочные данные'!$V166,$AA$5+IF('Справочные данные'!W166&lt;=0.5,0.03,IF('Справочные данные'!W166&lt;=1,0.05,0.1))&lt;='Справочные данные'!$W166),1,0))</f>
        <v>0</v>
      </c>
      <c r="AC166" s="3">
        <f>IF($AD$5=0,0,IF(AND($AD$5-0.02&gt;='Справочные данные'!$X166,$AD$5-0.02&lt;='Справочные данные'!$Y166),1,0))</f>
        <v>0</v>
      </c>
      <c r="AD166" s="3">
        <f>IF($AD$5=0,0,IF(AND($AD$5&gt;='Справочные данные'!$X166,$AD$5&lt;='Справочные данные'!$Y166),1,0))</f>
        <v>0</v>
      </c>
      <c r="AE166" s="3">
        <f>IF($AD$5=0,0,IF(AND($AD$5+0.02&gt;='Справочные данные'!$X166,$AD$5+0.02&lt;='Справочные данные'!$Y166),1,0))</f>
        <v>0</v>
      </c>
      <c r="AF166" s="3">
        <f>IF($AG$5=0,0,IF(AND($AG$5-0.02&gt;='Справочные данные'!$AF166,$AG$5-0.02&lt;='Справочные данные'!$AG166),1,0))</f>
        <v>0</v>
      </c>
      <c r="AG166" s="3">
        <f>IF($AG$5=0,0,IF(AND($AG$5&gt;='Справочные данные'!$AF166,$AG$5&lt;='Справочные данные'!$AG166),1,0))</f>
        <v>0</v>
      </c>
      <c r="AH166" s="3">
        <f>IF($AG$5=0,0,IF(AND($AG$5+0.02&gt;='Справочные данные'!$AF166,$AG$5+0.02&lt;='Справочные данные'!$AG166),1,0))</f>
        <v>0</v>
      </c>
      <c r="AI166" s="3">
        <f>IF($AJ$5=0,0,IF(AND($AJ$5-0.05&gt;='Справочные данные'!$AH166,$AJ$5-0.05&lt;='Справочные данные'!$AI166),1,0))</f>
        <v>0</v>
      </c>
      <c r="AJ166" s="3">
        <f>IF($AJ$5=0,0,IF(AND($AJ$5&gt;='Справочные данные'!$AH166,$AJ$5&lt;='Справочные данные'!$AI166),1,0))</f>
        <v>0</v>
      </c>
      <c r="AK166" s="3">
        <f>IF($AJ$5=0,0,IF(AND($AJ$5+0.05&gt;='Справочные данные'!$AH166,$AJ$5+0.05&lt;='Справочные данные'!$AI166),1,0))</f>
        <v>0</v>
      </c>
      <c r="AL166">
        <f t="shared" si="4"/>
        <v>0</v>
      </c>
      <c r="AM166" t="str">
        <f t="shared" si="5"/>
        <v>-</v>
      </c>
      <c r="AN166" s="23" t="s">
        <v>187</v>
      </c>
    </row>
    <row r="167" spans="1:40" x14ac:dyDescent="0.25">
      <c r="A167" s="32" t="s">
        <v>188</v>
      </c>
      <c r="B167" s="3">
        <f>IF($C$5=0,0,IF(AND($C$5-IF('Справочные данные'!B167&lt;=0.12,0,0.02)&gt;='Справочные данные'!B167,$C$5-IF('Справочные данные'!C167&lt;=0.12,0,0.02)&lt;='Справочные данные'!C167),1,0))</f>
        <v>0</v>
      </c>
      <c r="C167" s="3">
        <f>IF($C$5=0,0,IF(AND($C$5&gt;='Справочные данные'!B167,'Справочные данные'!$B$2&lt;='Справочные данные'!C167),1,0))</f>
        <v>0</v>
      </c>
      <c r="D167" s="3">
        <f>IF($C$5=0,0,IF(AND($C$5+IF('Справочные данные'!B167&lt;=0.12,0.01,0.02)&gt;='Справочные данные'!B167,$C$5+IF('Справочные данные'!C167&lt;=0.12,0.01,0.02)&lt;='Справочные данные'!C167),1,0))</f>
        <v>0</v>
      </c>
      <c r="E167" s="3">
        <f>IF($F$5=0,0,IF(AND($F$5-IF('Справочные данные'!D167&lt;=0.9,0.1,0.1)&gt;='Справочные данные'!D167,$F$5-IF('Справочные данные'!E167&lt;=0.9,0.1,0.1)&lt;='Справочные данные'!E167),1,0))</f>
        <v>1</v>
      </c>
      <c r="F167" s="3">
        <f>IF($F$5=0,0,IF(AND($F$5&gt;='Справочные данные'!$D167,$F$5&lt;='Справочные данные'!E167),1,0))</f>
        <v>1</v>
      </c>
      <c r="G167" s="3">
        <f>IF($F$5=0,0,IF(AND($F$5+IF('Справочные данные'!D167&lt;=0.9,0.1,0.2)&gt;='Справочные данные'!D167,$F$5+IF('Справочные данные'!E167&lt;=0.9,0.1,0.2)&lt;='Справочные данные'!E167),1,0))</f>
        <v>1</v>
      </c>
      <c r="H167" s="3">
        <f>IF($I$5=0,0,IF(AND($I$5-IF('Справочные данные'!F167&lt;=0.9,0.1,IF('Справочные данные'!F167&lt;=8,0.12,0.5))&gt;='Справочные данные'!$F167,$I$5-IF('Справочные данные'!G167&lt;=0.9,0.1,IF('Справочные данные'!G167&lt;=8,0.12,0.5))&lt;='Справочные данные'!$G167),1,0))</f>
        <v>0</v>
      </c>
      <c r="I167" s="3">
        <f>IF($I$5=0,0,IF(AND($I$5&gt;='Справочные данные'!$F167,$I$5&lt;='Справочные данные'!$G167),1,0))</f>
        <v>1</v>
      </c>
      <c r="J167" s="3">
        <f>IF($I$5=0,0,IF(AND($I$5+IF('Справочные данные'!F167&lt;=0.9,0.1,IF('Справочные данные'!F167&lt;=8,0.2,0.5))&gt;='Справочные данные'!F167,$I$5+IF('Справочные данные'!G167&lt;=0.9,0.1,IF('Справочные данные'!G167&lt;=8,0.2,0.5))&lt;='Справочные данные'!G167),1,0))</f>
        <v>1</v>
      </c>
      <c r="K167" s="3">
        <f>IF($L$5=0,0,IF(AND($L$5-IF('Справочные данные'!L167&lt;=5,0.2,IF('Справочные данные'!L167&lt;=20,0.5,1))&gt;='Справочные данные'!$L167,$L$5-IF('Справочные данные'!M167&lt;=5,0.2,IF('Справочные данные'!M167&lt;=20,0.5,1))&lt;='Справочные данные'!$M167),1,0))</f>
        <v>0</v>
      </c>
      <c r="L167" s="3">
        <f>IF($L$5=0,0,IF(AND($L$5&gt;='Справочные данные'!$L167,$L$5&lt;='Справочные данные'!$M167),1,0))</f>
        <v>0</v>
      </c>
      <c r="M167" s="3">
        <f>IF($L$5=0,0,IF(AND($L$5+IF('Справочные данные'!L167&lt;=5,0.2,IF('Справочные данные'!L167&lt;=20,0.5,1))&gt;='Справочные данные'!L167,$L$5+IF('Справочные данные'!M167&lt;=5,0.2,IF('Справочные данные'!M167&lt;=20,0.5,1))&lt;='Справочные данные'!M167),1,0))</f>
        <v>0</v>
      </c>
      <c r="N167" s="3">
        <f>IF($O$5=0,0,IF(AND($O$5-IF('Справочные данные'!N167&lt;=1,0.1,IF('Справочные данные'!N167&lt;=2,0.15,IF('Справочные данные'!N167&lt;=3,0.2,IF('Справочные данные'!N167&lt;=6,0.25,0.5))))&gt;='Справочные данные'!$N167,$O$5-IF('Справочные данные'!O167&lt;=1,0.1,IF('Справочные данные'!O167&lt;=2,0.15,IF('Справочные данные'!O167&lt;=3,0.2,IF('Справочные данные'!O167&lt;=6,0.25,0.5))))&lt;='Справочные данные'!$O167),1,0))</f>
        <v>0</v>
      </c>
      <c r="O167" s="4">
        <f>IF($O$5=0,0,IF(AND($O$5&gt;='Справочные данные'!$N167,$O$5&lt;='Справочные данные'!$O167),1,0))</f>
        <v>0</v>
      </c>
      <c r="P167" s="3">
        <f>IF($O$5=0,0,IF(AND($O$5+IF('Справочные данные'!N167&lt;=1,0.1,IF('Справочные данные'!N167&lt;=2,0.1,IF('Справочные данные'!N167&lt;=3,0.2,IF('Справочные данные'!N167&lt;=6,0.2,0.5))))&gt;='Справочные данные'!$N167,$O$5+IF('Справочные данные'!O167&lt;=1,0.1,IF('Справочные данные'!O167&lt;=2,0.1,IF('Справочные данные'!O167&lt;=3,0.2,IF('Справочные данные'!O167&lt;=6,0.2,0.5))))&lt;='Справочные данные'!$O167),1,0))</f>
        <v>0</v>
      </c>
      <c r="Q167" s="3">
        <f>IF($R$5=0,0,IF(AND($R$5-0.1&gt;='Справочные данные'!$P167,$R$5-0.1&lt;='Справочные данные'!$Q167),1,0))</f>
        <v>0</v>
      </c>
      <c r="R167" s="3">
        <f>IF($R$5=0,0,IF(AND($R$5&gt;='Справочные данные'!$P167,$R$5&lt;='Справочные данные'!$Q167),1,0))</f>
        <v>0</v>
      </c>
      <c r="S167" s="3">
        <f>IF($R$5=0,0,IF(AND($R$5+0.1&gt;='Справочные данные'!$P167,$R$5+0.1&lt;='Справочные данные'!$Q167),1,0))</f>
        <v>0</v>
      </c>
      <c r="T167" s="3">
        <f>IF($U$5=0,0,IF(AND($U$5-0.02&gt;='Справочные данные'!$R167,$U$5-0.02&lt;='Справочные данные'!$S167),1,0))</f>
        <v>0</v>
      </c>
      <c r="U167" s="3">
        <f>IF($U$5=0,0,IF(AND($U$5&gt;='Справочные данные'!$R167,$U$5&lt;='Справочные данные'!$S167),1,0))</f>
        <v>0</v>
      </c>
      <c r="V167" s="3">
        <f>IF($U$5=0,0,IF(AND($U$5+0.03&gt;='Справочные данные'!$R167,$U$5+0.03&lt;='Справочные данные'!$S167),1,0))</f>
        <v>0</v>
      </c>
      <c r="W167" s="33">
        <f>IF($X$5=0,0,IF(AND($X$5-0.01&gt;='Справочные данные'!$T167,$X$5-0.01&lt;='Справочные данные'!$U167),1,0))</f>
        <v>0</v>
      </c>
      <c r="X167" s="33">
        <f>IF($X$5=0,0,IF(AND($X$5&gt;='Справочные данные'!$T167,$X$5&lt;='Справочные данные'!$U167),1,0))</f>
        <v>0</v>
      </c>
      <c r="Y167" s="34">
        <f>IF($X$5=0,0,IF(AND($X$5+0.01&gt;='Справочные данные'!$T167,$X$5+0.01&lt;='Справочные данные'!$U167),1,0))</f>
        <v>0</v>
      </c>
      <c r="Z167" s="3">
        <f>IF($AA$5=0,0,IF(AND($AA$5-IF('Справочные данные'!V167&lt;=0.5,0.03,IF('Справочные данные'!V167&lt;=1,0.05,0.1))&gt;='Справочные данные'!$V167,$AA$5-IF('Справочные данные'!W167&lt;=0.5,0.03,IF('Справочные данные'!W167&lt;=1,0.05,0.1))&lt;='Справочные данные'!$W167),1,0))</f>
        <v>0</v>
      </c>
      <c r="AA167" s="3">
        <f>IF($AA$5=0,0,IF(AND($AA$5&gt;='Справочные данные'!$V167,$AA$5&lt;='Справочные данные'!$W167),1,0))</f>
        <v>0</v>
      </c>
      <c r="AB167" s="3">
        <f>IF($AA$5=0,0,IF(AND($AA$5+IF('Справочные данные'!V167&lt;=0.5,0.03,IF('Справочные данные'!V167&lt;=1,0.05,0.1))&gt;='Справочные данные'!$V167,$AA$5+IF('Справочные данные'!W167&lt;=0.5,0.03,IF('Справочные данные'!W167&lt;=1,0.05,0.1))&lt;='Справочные данные'!$W167),1,0))</f>
        <v>0</v>
      </c>
      <c r="AC167" s="3">
        <f>IF($AD$5=0,0,IF(AND($AD$5-0.02&gt;='Справочные данные'!$X167,$AD$5-0.02&lt;='Справочные данные'!$Y167),1,0))</f>
        <v>0</v>
      </c>
      <c r="AD167" s="3">
        <f>IF($AD$5=0,0,IF(AND($AD$5&gt;='Справочные данные'!$X167,$AD$5&lt;='Справочные данные'!$Y167),1,0))</f>
        <v>0</v>
      </c>
      <c r="AE167" s="3">
        <f>IF($AD$5=0,0,IF(AND($AD$5+0.02&gt;='Справочные данные'!$X167,$AD$5+0.02&lt;='Справочные данные'!$Y167),1,0))</f>
        <v>0</v>
      </c>
      <c r="AF167" s="3">
        <f>IF($AG$5=0,0,IF(AND($AG$5-0.02&gt;='Справочные данные'!$AF167,$AG$5-0.02&lt;='Справочные данные'!$AG167),1,0))</f>
        <v>0</v>
      </c>
      <c r="AG167" s="3">
        <f>IF($AG$5=0,0,IF(AND($AG$5&gt;='Справочные данные'!$AF167,$AG$5&lt;='Справочные данные'!$AG167),1,0))</f>
        <v>0</v>
      </c>
      <c r="AH167" s="3">
        <f>IF($AG$5=0,0,IF(AND($AG$5+0.02&gt;='Справочные данные'!$AF167,$AG$5+0.02&lt;='Справочные данные'!$AG167),1,0))</f>
        <v>0</v>
      </c>
      <c r="AI167" s="3">
        <f>IF($AJ$5=0,0,IF(AND($AJ$5-0.05&gt;='Справочные данные'!$AH167,$AJ$5-0.05&lt;='Справочные данные'!$AI167),1,0))</f>
        <v>0</v>
      </c>
      <c r="AJ167" s="3">
        <f>IF($AJ$5=0,0,IF(AND($AJ$5&gt;='Справочные данные'!$AH167,$AJ$5&lt;='Справочные данные'!$AI167),1,0))</f>
        <v>0</v>
      </c>
      <c r="AK167" s="3">
        <f>IF($AJ$5=0,0,IF(AND($AJ$5+0.05&gt;='Справочные данные'!$AH167,$AJ$5+0.05&lt;='Справочные данные'!$AI167),1,0))</f>
        <v>0</v>
      </c>
      <c r="AL167">
        <f t="shared" si="4"/>
        <v>5</v>
      </c>
      <c r="AM167" t="str">
        <f t="shared" si="5"/>
        <v>-</v>
      </c>
      <c r="AN167" s="23" t="s">
        <v>188</v>
      </c>
    </row>
    <row r="168" spans="1:40" x14ac:dyDescent="0.25">
      <c r="A168" s="32" t="s">
        <v>189</v>
      </c>
      <c r="B168" s="3">
        <f>IF($C$5=0,0,IF(AND($C$5-IF('Справочные данные'!B168&lt;=0.12,0,0.02)&gt;='Справочные данные'!B168,$C$5-IF('Справочные данные'!C168&lt;=0.12,0,0.02)&lt;='Справочные данные'!C168),1,0))</f>
        <v>0</v>
      </c>
      <c r="C168" s="3">
        <f>IF($C$5=0,0,IF(AND($C$5&gt;='Справочные данные'!B168,'Справочные данные'!$B$2&lt;='Справочные данные'!C168),1,0))</f>
        <v>0</v>
      </c>
      <c r="D168" s="3">
        <f>IF($C$5=0,0,IF(AND($C$5+IF('Справочные данные'!B168&lt;=0.12,0.01,0.02)&gt;='Справочные данные'!B168,$C$5+IF('Справочные данные'!C168&lt;=0.12,0.01,0.02)&lt;='Справочные данные'!C168),1,0))</f>
        <v>0</v>
      </c>
      <c r="E168" s="3">
        <f>IF($F$5=0,0,IF(AND($F$5-IF('Справочные данные'!D168&lt;=0.9,0.1,0.1)&gt;='Справочные данные'!D168,$F$5-IF('Справочные данные'!E168&lt;=0.9,0.1,0.1)&lt;='Справочные данные'!E168),1,0))</f>
        <v>0</v>
      </c>
      <c r="F168" s="3">
        <f>IF($F$5=0,0,IF(AND($F$5&gt;='Справочные данные'!$D168,$F$5&lt;='Справочные данные'!E168),1,0))</f>
        <v>0</v>
      </c>
      <c r="G168" s="3">
        <f>IF($F$5=0,0,IF(AND($F$5+IF('Справочные данные'!D168&lt;=0.9,0.1,0.2)&gt;='Справочные данные'!D168,$F$5+IF('Справочные данные'!E168&lt;=0.9,0.1,0.2)&lt;='Справочные данные'!E168),1,0))</f>
        <v>0</v>
      </c>
      <c r="H168" s="3">
        <f>IF($I$5=0,0,IF(AND($I$5-IF('Справочные данные'!F168&lt;=0.9,0.1,IF('Справочные данные'!F168&lt;=8,0.12,0.5))&gt;='Справочные данные'!$F168,$I$5-IF('Справочные данные'!G168&lt;=0.9,0.1,IF('Справочные данные'!G168&lt;=8,0.12,0.5))&lt;='Справочные данные'!$G168),1,0))</f>
        <v>1</v>
      </c>
      <c r="I168" s="3">
        <f>IF($I$5=0,0,IF(AND($I$5&gt;='Справочные данные'!$F168,$I$5&lt;='Справочные данные'!$G168),1,0))</f>
        <v>1</v>
      </c>
      <c r="J168" s="3">
        <f>IF($I$5=0,0,IF(AND($I$5+IF('Справочные данные'!F168&lt;=0.9,0.1,IF('Справочные данные'!F168&lt;=8,0.2,0.5))&gt;='Справочные данные'!F168,$I$5+IF('Справочные данные'!G168&lt;=0.9,0.1,IF('Справочные данные'!G168&lt;=8,0.2,0.5))&lt;='Справочные данные'!G168),1,0))</f>
        <v>1</v>
      </c>
      <c r="K168" s="3">
        <f>IF($L$5=0,0,IF(AND($L$5-IF('Справочные данные'!L168&lt;=5,0.2,IF('Справочные данные'!L168&lt;=20,0.5,1))&gt;='Справочные данные'!$L168,$L$5-IF('Справочные данные'!M168&lt;=5,0.2,IF('Справочные данные'!M168&lt;=20,0.5,1))&lt;='Справочные данные'!$M168),1,0))</f>
        <v>0</v>
      </c>
      <c r="L168" s="3">
        <f>IF($L$5=0,0,IF(AND($L$5&gt;='Справочные данные'!$L168,$L$5&lt;='Справочные данные'!$M168),1,0))</f>
        <v>0</v>
      </c>
      <c r="M168" s="3">
        <f>IF($L$5=0,0,IF(AND($L$5+IF('Справочные данные'!L168&lt;=5,0.2,IF('Справочные данные'!L168&lt;=20,0.5,1))&gt;='Справочные данные'!L168,$L$5+IF('Справочные данные'!M168&lt;=5,0.2,IF('Справочные данные'!M168&lt;=20,0.5,1))&lt;='Справочные данные'!M168),1,0))</f>
        <v>0</v>
      </c>
      <c r="N168" s="3">
        <f>IF($O$5=0,0,IF(AND($O$5-IF('Справочные данные'!N168&lt;=1,0.1,IF('Справочные данные'!N168&lt;=2,0.15,IF('Справочные данные'!N168&lt;=3,0.2,IF('Справочные данные'!N168&lt;=6,0.25,0.5))))&gt;='Справочные данные'!$N168,$O$5-IF('Справочные данные'!O168&lt;=1,0.1,IF('Справочные данные'!O168&lt;=2,0.15,IF('Справочные данные'!O168&lt;=3,0.2,IF('Справочные данные'!O168&lt;=6,0.25,0.5))))&lt;='Справочные данные'!$O168),1,0))</f>
        <v>0</v>
      </c>
      <c r="O168" s="4">
        <f>IF($O$5=0,0,IF(AND($O$5&gt;='Справочные данные'!$N168,$O$5&lt;='Справочные данные'!$O168),1,0))</f>
        <v>0</v>
      </c>
      <c r="P168" s="3">
        <f>IF($O$5=0,0,IF(AND($O$5+IF('Справочные данные'!N168&lt;=1,0.1,IF('Справочные данные'!N168&lt;=2,0.1,IF('Справочные данные'!N168&lt;=3,0.2,IF('Справочные данные'!N168&lt;=6,0.2,0.5))))&gt;='Справочные данные'!$N168,$O$5+IF('Справочные данные'!O168&lt;=1,0.1,IF('Справочные данные'!O168&lt;=2,0.1,IF('Справочные данные'!O168&lt;=3,0.2,IF('Справочные данные'!O168&lt;=6,0.2,0.5))))&lt;='Справочные данные'!$O168),1,0))</f>
        <v>0</v>
      </c>
      <c r="Q168" s="3">
        <f>IF($R$5=0,0,IF(AND($R$5-0.1&gt;='Справочные данные'!$P168,$R$5-0.1&lt;='Справочные данные'!$Q168),1,0))</f>
        <v>0</v>
      </c>
      <c r="R168" s="3">
        <f>IF($R$5=0,0,IF(AND($R$5&gt;='Справочные данные'!$P168,$R$5&lt;='Справочные данные'!$Q168),1,0))</f>
        <v>0</v>
      </c>
      <c r="S168" s="3">
        <f>IF($R$5=0,0,IF(AND($R$5+0.1&gt;='Справочные данные'!$P168,$R$5+0.1&lt;='Справочные данные'!$Q168),1,0))</f>
        <v>0</v>
      </c>
      <c r="T168" s="3">
        <f>IF($U$5=0,0,IF(AND($U$5-0.02&gt;='Справочные данные'!$R168,$U$5-0.02&lt;='Справочные данные'!$S168),1,0))</f>
        <v>0</v>
      </c>
      <c r="U168" s="3">
        <f>IF($U$5=0,0,IF(AND($U$5&gt;='Справочные данные'!$R168,$U$5&lt;='Справочные данные'!$S168),1,0))</f>
        <v>0</v>
      </c>
      <c r="V168" s="3">
        <f>IF($U$5=0,0,IF(AND($U$5+0.03&gt;='Справочные данные'!$R168,$U$5+0.03&lt;='Справочные данные'!$S168),1,0))</f>
        <v>0</v>
      </c>
      <c r="W168" s="33">
        <f>IF($X$5=0,0,IF(AND($X$5-0.01&gt;='Справочные данные'!$T168,$X$5-0.01&lt;='Справочные данные'!$U168),1,0))</f>
        <v>0</v>
      </c>
      <c r="X168" s="33">
        <f>IF($X$5=0,0,IF(AND($X$5&gt;='Справочные данные'!$T168,$X$5&lt;='Справочные данные'!$U168),1,0))</f>
        <v>0</v>
      </c>
      <c r="Y168" s="34">
        <f>IF($X$5=0,0,IF(AND($X$5+0.01&gt;='Справочные данные'!$T168,$X$5+0.01&lt;='Справочные данные'!$U168),1,0))</f>
        <v>0</v>
      </c>
      <c r="Z168" s="3">
        <f>IF($AA$5=0,0,IF(AND($AA$5-IF('Справочные данные'!V168&lt;=0.5,0.03,IF('Справочные данные'!V168&lt;=1,0.05,0.1))&gt;='Справочные данные'!$V168,$AA$5-IF('Справочные данные'!W168&lt;=0.5,0.03,IF('Справочные данные'!W168&lt;=1,0.05,0.1))&lt;='Справочные данные'!$W168),1,0))</f>
        <v>0</v>
      </c>
      <c r="AA168" s="3">
        <f>IF($AA$5=0,0,IF(AND($AA$5&gt;='Справочные данные'!$V168,$AA$5&lt;='Справочные данные'!$W168),1,0))</f>
        <v>0</v>
      </c>
      <c r="AB168" s="3">
        <f>IF($AA$5=0,0,IF(AND($AA$5+IF('Справочные данные'!V168&lt;=0.5,0.03,IF('Справочные данные'!V168&lt;=1,0.05,0.1))&gt;='Справочные данные'!$V168,$AA$5+IF('Справочные данные'!W168&lt;=0.5,0.03,IF('Справочные данные'!W168&lt;=1,0.05,0.1))&lt;='Справочные данные'!$W168),1,0))</f>
        <v>0</v>
      </c>
      <c r="AC168" s="3">
        <f>IF($AD$5=0,0,IF(AND($AD$5-0.02&gt;='Справочные данные'!$X168,$AD$5-0.02&lt;='Справочные данные'!$Y168),1,0))</f>
        <v>0</v>
      </c>
      <c r="AD168" s="3">
        <f>IF($AD$5=0,0,IF(AND($AD$5&gt;='Справочные данные'!$X168,$AD$5&lt;='Справочные данные'!$Y168),1,0))</f>
        <v>0</v>
      </c>
      <c r="AE168" s="3">
        <f>IF($AD$5=0,0,IF(AND($AD$5+0.02&gt;='Справочные данные'!$X168,$AD$5+0.02&lt;='Справочные данные'!$Y168),1,0))</f>
        <v>0</v>
      </c>
      <c r="AF168" s="3">
        <f>IF($AG$5=0,0,IF(AND($AG$5-0.02&gt;='Справочные данные'!$AF168,$AG$5-0.02&lt;='Справочные данные'!$AG168),1,0))</f>
        <v>0</v>
      </c>
      <c r="AG168" s="3">
        <f>IF($AG$5=0,0,IF(AND($AG$5&gt;='Справочные данные'!$AF168,$AG$5&lt;='Справочные данные'!$AG168),1,0))</f>
        <v>0</v>
      </c>
      <c r="AH168" s="3">
        <f>IF($AG$5=0,0,IF(AND($AG$5+0.02&gt;='Справочные данные'!$AF168,$AG$5+0.02&lt;='Справочные данные'!$AG168),1,0))</f>
        <v>0</v>
      </c>
      <c r="AI168" s="3">
        <f>IF($AJ$5=0,0,IF(AND($AJ$5-0.05&gt;='Справочные данные'!$AH168,$AJ$5-0.05&lt;='Справочные данные'!$AI168),1,0))</f>
        <v>0</v>
      </c>
      <c r="AJ168" s="3">
        <f>IF($AJ$5=0,0,IF(AND($AJ$5&gt;='Справочные данные'!$AH168,$AJ$5&lt;='Справочные данные'!$AI168),1,0))</f>
        <v>0</v>
      </c>
      <c r="AK168" s="3">
        <f>IF($AJ$5=0,0,IF(AND($AJ$5+0.05&gt;='Справочные данные'!$AH168,$AJ$5+0.05&lt;='Справочные данные'!$AI168),1,0))</f>
        <v>0</v>
      </c>
      <c r="AL168">
        <f t="shared" si="4"/>
        <v>3</v>
      </c>
      <c r="AM168" t="str">
        <f t="shared" si="5"/>
        <v>-</v>
      </c>
      <c r="AN168" s="23" t="s">
        <v>189</v>
      </c>
    </row>
    <row r="169" spans="1:40" x14ac:dyDescent="0.25">
      <c r="A169" s="32" t="s">
        <v>190</v>
      </c>
      <c r="B169" s="3">
        <f>IF($C$5=0,0,IF(AND($C$5-IF('Справочные данные'!B169&lt;=0.12,0,0.02)&gt;='Справочные данные'!B169,$C$5-IF('Справочные данные'!C169&lt;=0.12,0,0.02)&lt;='Справочные данные'!C169),1,0))</f>
        <v>0</v>
      </c>
      <c r="C169" s="3">
        <f>IF($C$5=0,0,IF(AND($C$5&gt;='Справочные данные'!B169,'Справочные данные'!$B$2&lt;='Справочные данные'!C169),1,0))</f>
        <v>0</v>
      </c>
      <c r="D169" s="3">
        <f>IF($C$5=0,0,IF(AND($C$5+IF('Справочные данные'!B169&lt;=0.12,0.01,0.02)&gt;='Справочные данные'!B169,$C$5+IF('Справочные данные'!C169&lt;=0.12,0.01,0.02)&lt;='Справочные данные'!C169),1,0))</f>
        <v>0</v>
      </c>
      <c r="E169" s="3">
        <f>IF($F$5=0,0,IF(AND($F$5-IF('Справочные данные'!D169&lt;=0.9,0.1,0.1)&gt;='Справочные данные'!D169,$F$5-IF('Справочные данные'!E169&lt;=0.9,0.1,0.1)&lt;='Справочные данные'!E169),1,0))</f>
        <v>0</v>
      </c>
      <c r="F169" s="3">
        <f>IF($F$5=0,0,IF(AND($F$5&gt;='Справочные данные'!$D169,$F$5&lt;='Справочные данные'!E169),1,0))</f>
        <v>0</v>
      </c>
      <c r="G169" s="3">
        <f>IF($F$5=0,0,IF(AND($F$5+IF('Справочные данные'!D169&lt;=0.9,0.1,0.2)&gt;='Справочные данные'!D169,$F$5+IF('Справочные данные'!E169&lt;=0.9,0.1,0.2)&lt;='Справочные данные'!E169),1,0))</f>
        <v>0</v>
      </c>
      <c r="H169" s="3">
        <f>IF($I$5=0,0,IF(AND($I$5-IF('Справочные данные'!F169&lt;=0.9,0.1,IF('Справочные данные'!F169&lt;=8,0.12,0.5))&gt;='Справочные данные'!$F169,$I$5-IF('Справочные данные'!G169&lt;=0.9,0.1,IF('Справочные данные'!G169&lt;=8,0.12,0.5))&lt;='Справочные данные'!$G169),1,0))</f>
        <v>1</v>
      </c>
      <c r="I169" s="3">
        <f>IF($I$5=0,0,IF(AND($I$5&gt;='Справочные данные'!$F169,$I$5&lt;='Справочные данные'!$G169),1,0))</f>
        <v>1</v>
      </c>
      <c r="J169" s="3">
        <f>IF($I$5=0,0,IF(AND($I$5+IF('Справочные данные'!F169&lt;=0.9,0.1,IF('Справочные данные'!F169&lt;=8,0.2,0.5))&gt;='Справочные данные'!F169,$I$5+IF('Справочные данные'!G169&lt;=0.9,0.1,IF('Справочные данные'!G169&lt;=8,0.2,0.5))&lt;='Справочные данные'!G169),1,0))</f>
        <v>1</v>
      </c>
      <c r="K169" s="3">
        <f>IF($L$5=0,0,IF(AND($L$5-IF('Справочные данные'!L169&lt;=5,0.2,IF('Справочные данные'!L169&lt;=20,0.5,1))&gt;='Справочные данные'!$L169,$L$5-IF('Справочные данные'!M169&lt;=5,0.2,IF('Справочные данные'!M169&lt;=20,0.5,1))&lt;='Справочные данные'!$M169),1,0))</f>
        <v>0</v>
      </c>
      <c r="L169" s="3">
        <f>IF($L$5=0,0,IF(AND($L$5&gt;='Справочные данные'!$L169,$L$5&lt;='Справочные данные'!$M169),1,0))</f>
        <v>0</v>
      </c>
      <c r="M169" s="3">
        <f>IF($L$5=0,0,IF(AND($L$5+IF('Справочные данные'!L169&lt;=5,0.2,IF('Справочные данные'!L169&lt;=20,0.5,1))&gt;='Справочные данные'!L169,$L$5+IF('Справочные данные'!M169&lt;=5,0.2,IF('Справочные данные'!M169&lt;=20,0.5,1))&lt;='Справочные данные'!M169),1,0))</f>
        <v>0</v>
      </c>
      <c r="N169" s="3">
        <f>IF($O$5=0,0,IF(AND($O$5-IF('Справочные данные'!N169&lt;=1,0.1,IF('Справочные данные'!N169&lt;=2,0.15,IF('Справочные данные'!N169&lt;=3,0.2,IF('Справочные данные'!N169&lt;=6,0.25,0.5))))&gt;='Справочные данные'!$N169,$O$5-IF('Справочные данные'!O169&lt;=1,0.1,IF('Справочные данные'!O169&lt;=2,0.15,IF('Справочные данные'!O169&lt;=3,0.2,IF('Справочные данные'!O169&lt;=6,0.25,0.5))))&lt;='Справочные данные'!$O169),1,0))</f>
        <v>0</v>
      </c>
      <c r="O169" s="4">
        <f>IF($O$5=0,0,IF(AND($O$5&gt;='Справочные данные'!$N169,$O$5&lt;='Справочные данные'!$O169),1,0))</f>
        <v>0</v>
      </c>
      <c r="P169" s="3">
        <f>IF($O$5=0,0,IF(AND($O$5+IF('Справочные данные'!N169&lt;=1,0.1,IF('Справочные данные'!N169&lt;=2,0.1,IF('Справочные данные'!N169&lt;=3,0.2,IF('Справочные данные'!N169&lt;=6,0.2,0.5))))&gt;='Справочные данные'!$N169,$O$5+IF('Справочные данные'!O169&lt;=1,0.1,IF('Справочные данные'!O169&lt;=2,0.1,IF('Справочные данные'!O169&lt;=3,0.2,IF('Справочные данные'!O169&lt;=6,0.2,0.5))))&lt;='Справочные данные'!$O169),1,0))</f>
        <v>0</v>
      </c>
      <c r="Q169" s="3">
        <f>IF($R$5=0,0,IF(AND($R$5-0.1&gt;='Справочные данные'!$P169,$R$5-0.1&lt;='Справочные данные'!$Q169),1,0))</f>
        <v>0</v>
      </c>
      <c r="R169" s="3">
        <f>IF($R$5=0,0,IF(AND($R$5&gt;='Справочные данные'!$P169,$R$5&lt;='Справочные данные'!$Q169),1,0))</f>
        <v>0</v>
      </c>
      <c r="S169" s="3">
        <f>IF($R$5=0,0,IF(AND($R$5+0.1&gt;='Справочные данные'!$P169,$R$5+0.1&lt;='Справочные данные'!$Q169),1,0))</f>
        <v>0</v>
      </c>
      <c r="T169" s="3">
        <f>IF($U$5=0,0,IF(AND($U$5-0.02&gt;='Справочные данные'!$R169,$U$5-0.02&lt;='Справочные данные'!$S169),1,0))</f>
        <v>0</v>
      </c>
      <c r="U169" s="3">
        <f>IF($U$5=0,0,IF(AND($U$5&gt;='Справочные данные'!$R169,$U$5&lt;='Справочные данные'!$S169),1,0))</f>
        <v>0</v>
      </c>
      <c r="V169" s="3">
        <f>IF($U$5=0,0,IF(AND($U$5+0.03&gt;='Справочные данные'!$R169,$U$5+0.03&lt;='Справочные данные'!$S169),1,0))</f>
        <v>0</v>
      </c>
      <c r="W169" s="33">
        <f>IF($X$5=0,0,IF(AND($X$5-0.01&gt;='Справочные данные'!$T169,$X$5-0.01&lt;='Справочные данные'!$U169),1,0))</f>
        <v>0</v>
      </c>
      <c r="X169" s="33">
        <f>IF($X$5=0,0,IF(AND($X$5&gt;='Справочные данные'!$T169,$X$5&lt;='Справочные данные'!$U169),1,0))</f>
        <v>0</v>
      </c>
      <c r="Y169" s="34">
        <f>IF($X$5=0,0,IF(AND($X$5+0.01&gt;='Справочные данные'!$T169,$X$5+0.01&lt;='Справочные данные'!$U169),1,0))</f>
        <v>0</v>
      </c>
      <c r="Z169" s="3">
        <f>IF($AA$5=0,0,IF(AND($AA$5-IF('Справочные данные'!V169&lt;=0.5,0.03,IF('Справочные данные'!V169&lt;=1,0.05,0.1))&gt;='Справочные данные'!$V169,$AA$5-IF('Справочные данные'!W169&lt;=0.5,0.03,IF('Справочные данные'!W169&lt;=1,0.05,0.1))&lt;='Справочные данные'!$W169),1,0))</f>
        <v>0</v>
      </c>
      <c r="AA169" s="3">
        <f>IF($AA$5=0,0,IF(AND($AA$5&gt;='Справочные данные'!$V169,$AA$5&lt;='Справочные данные'!$W169),1,0))</f>
        <v>0</v>
      </c>
      <c r="AB169" s="3">
        <f>IF($AA$5=0,0,IF(AND($AA$5+IF('Справочные данные'!V169&lt;=0.5,0.03,IF('Справочные данные'!V169&lt;=1,0.05,0.1))&gt;='Справочные данные'!$V169,$AA$5+IF('Справочные данные'!W169&lt;=0.5,0.03,IF('Справочные данные'!W169&lt;=1,0.05,0.1))&lt;='Справочные данные'!$W169),1,0))</f>
        <v>0</v>
      </c>
      <c r="AC169" s="3">
        <f>IF($AD$5=0,0,IF(AND($AD$5-0.02&gt;='Справочные данные'!$X169,$AD$5-0.02&lt;='Справочные данные'!$Y169),1,0))</f>
        <v>0</v>
      </c>
      <c r="AD169" s="3">
        <f>IF($AD$5=0,0,IF(AND($AD$5&gt;='Справочные данные'!$X169,$AD$5&lt;='Справочные данные'!$Y169),1,0))</f>
        <v>0</v>
      </c>
      <c r="AE169" s="3">
        <f>IF($AD$5=0,0,IF(AND($AD$5+0.02&gt;='Справочные данные'!$X169,$AD$5+0.02&lt;='Справочные данные'!$Y169),1,0))</f>
        <v>0</v>
      </c>
      <c r="AF169" s="3">
        <f>IF($AG$5=0,0,IF(AND($AG$5-0.02&gt;='Справочные данные'!$AF169,$AG$5-0.02&lt;='Справочные данные'!$AG169),1,0))</f>
        <v>0</v>
      </c>
      <c r="AG169" s="3">
        <f>IF($AG$5=0,0,IF(AND($AG$5&gt;='Справочные данные'!$AF169,$AG$5&lt;='Справочные данные'!$AG169),1,0))</f>
        <v>0</v>
      </c>
      <c r="AH169" s="3">
        <f>IF($AG$5=0,0,IF(AND($AG$5+0.02&gt;='Справочные данные'!$AF169,$AG$5+0.02&lt;='Справочные данные'!$AG169),1,0))</f>
        <v>0</v>
      </c>
      <c r="AI169" s="3">
        <f>IF($AJ$5=0,0,IF(AND($AJ$5-0.05&gt;='Справочные данные'!$AH169,$AJ$5-0.05&lt;='Справочные данные'!$AI169),1,0))</f>
        <v>0</v>
      </c>
      <c r="AJ169" s="3">
        <f>IF($AJ$5=0,0,IF(AND($AJ$5&gt;='Справочные данные'!$AH169,$AJ$5&lt;='Справочные данные'!$AI169),1,0))</f>
        <v>0</v>
      </c>
      <c r="AK169" s="3">
        <f>IF($AJ$5=0,0,IF(AND($AJ$5+0.05&gt;='Справочные данные'!$AH169,$AJ$5+0.05&lt;='Справочные данные'!$AI169),1,0))</f>
        <v>0</v>
      </c>
      <c r="AL169">
        <f t="shared" si="4"/>
        <v>3</v>
      </c>
      <c r="AM169" t="str">
        <f t="shared" si="5"/>
        <v>-</v>
      </c>
      <c r="AN169" s="23" t="s">
        <v>190</v>
      </c>
    </row>
    <row r="170" spans="1:40" x14ac:dyDescent="0.25">
      <c r="A170" s="32" t="s">
        <v>191</v>
      </c>
      <c r="B170" s="3">
        <f>IF($C$5=0,0,IF(AND($C$5-IF('Справочные данные'!B170&lt;=0.12,0,0.02)&gt;='Справочные данные'!B170,$C$5-IF('Справочные данные'!C170&lt;=0.12,0,0.02)&lt;='Справочные данные'!C170),1,0))</f>
        <v>0</v>
      </c>
      <c r="C170" s="3">
        <f>IF($C$5=0,0,IF(AND($C$5&gt;='Справочные данные'!B170,'Справочные данные'!$B$2&lt;='Справочные данные'!C170),1,0))</f>
        <v>0</v>
      </c>
      <c r="D170" s="3">
        <f>IF($C$5=0,0,IF(AND($C$5+IF('Справочные данные'!B170&lt;=0.12,0.01,0.02)&gt;='Справочные данные'!B170,$C$5+IF('Справочные данные'!C170&lt;=0.12,0.01,0.02)&lt;='Справочные данные'!C170),1,0))</f>
        <v>0</v>
      </c>
      <c r="E170" s="3">
        <f>IF($F$5=0,0,IF(AND($F$5-IF('Справочные данные'!D170&lt;=0.9,0.1,0.1)&gt;='Справочные данные'!D170,$F$5-IF('Справочные данные'!E170&lt;=0.9,0.1,0.1)&lt;='Справочные данные'!E170),1,0))</f>
        <v>0</v>
      </c>
      <c r="F170" s="3">
        <f>IF($F$5=0,0,IF(AND($F$5&gt;='Справочные данные'!$D170,$F$5&lt;='Справочные данные'!E170),1,0))</f>
        <v>0</v>
      </c>
      <c r="G170" s="3">
        <f>IF($F$5=0,0,IF(AND($F$5+IF('Справочные данные'!D170&lt;=0.9,0.1,0.2)&gt;='Справочные данные'!D170,$F$5+IF('Справочные данные'!E170&lt;=0.9,0.1,0.2)&lt;='Справочные данные'!E170),1,0))</f>
        <v>0</v>
      </c>
      <c r="H170" s="3">
        <f>IF($I$5=0,0,IF(AND($I$5-IF('Справочные данные'!F170&lt;=0.9,0.1,IF('Справочные данные'!F170&lt;=8,0.12,0.5))&gt;='Справочные данные'!$F170,$I$5-IF('Справочные данные'!G170&lt;=0.9,0.1,IF('Справочные данные'!G170&lt;=8,0.12,0.5))&lt;='Справочные данные'!$G170),1,0))</f>
        <v>0</v>
      </c>
      <c r="I170" s="3">
        <f>IF($I$5=0,0,IF(AND($I$5&gt;='Справочные данные'!$F170,$I$5&lt;='Справочные данные'!$G170),1,0))</f>
        <v>0</v>
      </c>
      <c r="J170" s="3">
        <f>IF($I$5=0,0,IF(AND($I$5+IF('Справочные данные'!F170&lt;=0.9,0.1,IF('Справочные данные'!F170&lt;=8,0.2,0.5))&gt;='Справочные данные'!F170,$I$5+IF('Справочные данные'!G170&lt;=0.9,0.1,IF('Справочные данные'!G170&lt;=8,0.2,0.5))&lt;='Справочные данные'!G170),1,0))</f>
        <v>0</v>
      </c>
      <c r="K170" s="3">
        <f>IF($L$5=0,0,IF(AND($L$5-IF('Справочные данные'!L170&lt;=5,0.2,IF('Справочные данные'!L170&lt;=20,0.5,1))&gt;='Справочные данные'!$L170,$L$5-IF('Справочные данные'!M170&lt;=5,0.2,IF('Справочные данные'!M170&lt;=20,0.5,1))&lt;='Справочные данные'!$M170),1,0))</f>
        <v>0</v>
      </c>
      <c r="L170" s="3">
        <f>IF($L$5=0,0,IF(AND($L$5&gt;='Справочные данные'!$L170,$L$5&lt;='Справочные данные'!$M170),1,0))</f>
        <v>0</v>
      </c>
      <c r="M170" s="3">
        <f>IF($L$5=0,0,IF(AND($L$5+IF('Справочные данные'!L170&lt;=5,0.2,IF('Справочные данные'!L170&lt;=20,0.5,1))&gt;='Справочные данные'!L170,$L$5+IF('Справочные данные'!M170&lt;=5,0.2,IF('Справочные данные'!M170&lt;=20,0.5,1))&lt;='Справочные данные'!M170),1,0))</f>
        <v>0</v>
      </c>
      <c r="N170" s="3">
        <f>IF($O$5=0,0,IF(AND($O$5-IF('Справочные данные'!N170&lt;=1,0.1,IF('Справочные данные'!N170&lt;=2,0.15,IF('Справочные данные'!N170&lt;=3,0.2,IF('Справочные данные'!N170&lt;=6,0.25,0.5))))&gt;='Справочные данные'!$N170,$O$5-IF('Справочные данные'!O170&lt;=1,0.1,IF('Справочные данные'!O170&lt;=2,0.15,IF('Справочные данные'!O170&lt;=3,0.2,IF('Справочные данные'!O170&lt;=6,0.25,0.5))))&lt;='Справочные данные'!$O170),1,0))</f>
        <v>0</v>
      </c>
      <c r="O170" s="4">
        <f>IF($O$5=0,0,IF(AND($O$5&gt;='Справочные данные'!$N170,$O$5&lt;='Справочные данные'!$O170),1,0))</f>
        <v>0</v>
      </c>
      <c r="P170" s="3">
        <f>IF($O$5=0,0,IF(AND($O$5+IF('Справочные данные'!N170&lt;=1,0.1,IF('Справочные данные'!N170&lt;=2,0.1,IF('Справочные данные'!N170&lt;=3,0.2,IF('Справочные данные'!N170&lt;=6,0.2,0.5))))&gt;='Справочные данные'!$N170,$O$5+IF('Справочные данные'!O170&lt;=1,0.1,IF('Справочные данные'!O170&lt;=2,0.1,IF('Справочные данные'!O170&lt;=3,0.2,IF('Справочные данные'!O170&lt;=6,0.2,0.5))))&lt;='Справочные данные'!$O170),1,0))</f>
        <v>0</v>
      </c>
      <c r="Q170" s="3">
        <f>IF($R$5=0,0,IF(AND($R$5-0.1&gt;='Справочные данные'!$P170,$R$5-0.1&lt;='Справочные данные'!$Q170),1,0))</f>
        <v>0</v>
      </c>
      <c r="R170" s="3">
        <f>IF($R$5=0,0,IF(AND($R$5&gt;='Справочные данные'!$P170,$R$5&lt;='Справочные данные'!$Q170),1,0))</f>
        <v>0</v>
      </c>
      <c r="S170" s="3">
        <f>IF($R$5=0,0,IF(AND($R$5+0.1&gt;='Справочные данные'!$P170,$R$5+0.1&lt;='Справочные данные'!$Q170),1,0))</f>
        <v>0</v>
      </c>
      <c r="T170" s="3">
        <f>IF($U$5=0,0,IF(AND($U$5-0.02&gt;='Справочные данные'!$R170,$U$5-0.02&lt;='Справочные данные'!$S170),1,0))</f>
        <v>0</v>
      </c>
      <c r="U170" s="3">
        <f>IF($U$5=0,0,IF(AND($U$5&gt;='Справочные данные'!$R170,$U$5&lt;='Справочные данные'!$S170),1,0))</f>
        <v>0</v>
      </c>
      <c r="V170" s="3">
        <f>IF($U$5=0,0,IF(AND($U$5+0.03&gt;='Справочные данные'!$R170,$U$5+0.03&lt;='Справочные данные'!$S170),1,0))</f>
        <v>0</v>
      </c>
      <c r="W170" s="33">
        <f>IF($X$5=0,0,IF(AND($X$5-0.01&gt;='Справочные данные'!$T170,$X$5-0.01&lt;='Справочные данные'!$U170),1,0))</f>
        <v>0</v>
      </c>
      <c r="X170" s="33">
        <f>IF($X$5=0,0,IF(AND($X$5&gt;='Справочные данные'!$T170,$X$5&lt;='Справочные данные'!$U170),1,0))</f>
        <v>0</v>
      </c>
      <c r="Y170" s="34">
        <f>IF($X$5=0,0,IF(AND($X$5+0.01&gt;='Справочные данные'!$T170,$X$5+0.01&lt;='Справочные данные'!$U170),1,0))</f>
        <v>0</v>
      </c>
      <c r="Z170" s="3">
        <f>IF($AA$5=0,0,IF(AND($AA$5-IF('Справочные данные'!V170&lt;=0.5,0.03,IF('Справочные данные'!V170&lt;=1,0.05,0.1))&gt;='Справочные данные'!$V170,$AA$5-IF('Справочные данные'!W170&lt;=0.5,0.03,IF('Справочные данные'!W170&lt;=1,0.05,0.1))&lt;='Справочные данные'!$W170),1,0))</f>
        <v>0</v>
      </c>
      <c r="AA170" s="3">
        <f>IF($AA$5=0,0,IF(AND($AA$5&gt;='Справочные данные'!$V170,$AA$5&lt;='Справочные данные'!$W170),1,0))</f>
        <v>0</v>
      </c>
      <c r="AB170" s="3">
        <f>IF($AA$5=0,0,IF(AND($AA$5+IF('Справочные данные'!V170&lt;=0.5,0.03,IF('Справочные данные'!V170&lt;=1,0.05,0.1))&gt;='Справочные данные'!$V170,$AA$5+IF('Справочные данные'!W170&lt;=0.5,0.03,IF('Справочные данные'!W170&lt;=1,0.05,0.1))&lt;='Справочные данные'!$W170),1,0))</f>
        <v>0</v>
      </c>
      <c r="AC170" s="3">
        <f>IF($AD$5=0,0,IF(AND($AD$5-0.02&gt;='Справочные данные'!$X170,$AD$5-0.02&lt;='Справочные данные'!$Y170),1,0))</f>
        <v>0</v>
      </c>
      <c r="AD170" s="3">
        <f>IF($AD$5=0,0,IF(AND($AD$5&gt;='Справочные данные'!$X170,$AD$5&lt;='Справочные данные'!$Y170),1,0))</f>
        <v>0</v>
      </c>
      <c r="AE170" s="3">
        <f>IF($AD$5=0,0,IF(AND($AD$5+0.02&gt;='Справочные данные'!$X170,$AD$5+0.02&lt;='Справочные данные'!$Y170),1,0))</f>
        <v>0</v>
      </c>
      <c r="AF170" s="3">
        <f>IF($AG$5=0,0,IF(AND($AG$5-0.02&gt;='Справочные данные'!$AF170,$AG$5-0.02&lt;='Справочные данные'!$AG170),1,0))</f>
        <v>0</v>
      </c>
      <c r="AG170" s="3">
        <f>IF($AG$5=0,0,IF(AND($AG$5&gt;='Справочные данные'!$AF170,$AG$5&lt;='Справочные данные'!$AG170),1,0))</f>
        <v>0</v>
      </c>
      <c r="AH170" s="3">
        <f>IF($AG$5=0,0,IF(AND($AG$5+0.02&gt;='Справочные данные'!$AF170,$AG$5+0.02&lt;='Справочные данные'!$AG170),1,0))</f>
        <v>0</v>
      </c>
      <c r="AI170" s="3">
        <f>IF($AJ$5=0,0,IF(AND($AJ$5-0.05&gt;='Справочные данные'!$AH170,$AJ$5-0.05&lt;='Справочные данные'!$AI170),1,0))</f>
        <v>0</v>
      </c>
      <c r="AJ170" s="3">
        <f>IF($AJ$5=0,0,IF(AND($AJ$5&gt;='Справочные данные'!$AH170,$AJ$5&lt;='Справочные данные'!$AI170),1,0))</f>
        <v>0</v>
      </c>
      <c r="AK170" s="3">
        <f>IF($AJ$5=0,0,IF(AND($AJ$5+0.05&gt;='Справочные данные'!$AH170,$AJ$5+0.05&lt;='Справочные данные'!$AI170),1,0))</f>
        <v>0</v>
      </c>
      <c r="AL170">
        <f t="shared" si="4"/>
        <v>0</v>
      </c>
      <c r="AM170" t="str">
        <f t="shared" si="5"/>
        <v>-</v>
      </c>
      <c r="AN170" s="23" t="s">
        <v>191</v>
      </c>
    </row>
    <row r="171" spans="1:40" x14ac:dyDescent="0.25">
      <c r="A171" s="32" t="s">
        <v>192</v>
      </c>
      <c r="B171" s="3">
        <f>IF($C$5=0,0,IF(AND($C$5-IF('Справочные данные'!B171&lt;=0.12,0,0.02)&gt;='Справочные данные'!B171,$C$5-IF('Справочные данные'!C171&lt;=0.12,0,0.02)&lt;='Справочные данные'!C171),1,0))</f>
        <v>0</v>
      </c>
      <c r="C171" s="3">
        <f>IF($C$5=0,0,IF(AND($C$5&gt;='Справочные данные'!B171,'Справочные данные'!$B$2&lt;='Справочные данные'!C171),1,0))</f>
        <v>0</v>
      </c>
      <c r="D171" s="3">
        <f>IF($C$5=0,0,IF(AND($C$5+IF('Справочные данные'!B171&lt;=0.12,0.01,0.02)&gt;='Справочные данные'!B171,$C$5+IF('Справочные данные'!C171&lt;=0.12,0.01,0.02)&lt;='Справочные данные'!C171),1,0))</f>
        <v>0</v>
      </c>
      <c r="E171" s="3">
        <f>IF($F$5=0,0,IF(AND($F$5-IF('Справочные данные'!D171&lt;=0.9,0.1,0.1)&gt;='Справочные данные'!D171,$F$5-IF('Справочные данные'!E171&lt;=0.9,0.1,0.1)&lt;='Справочные данные'!E171),1,0))</f>
        <v>0</v>
      </c>
      <c r="F171" s="3">
        <f>IF($F$5=0,0,IF(AND($F$5&gt;='Справочные данные'!$D171,$F$5&lt;='Справочные данные'!E171),1,0))</f>
        <v>0</v>
      </c>
      <c r="G171" s="3">
        <f>IF($F$5=0,0,IF(AND($F$5+IF('Справочные данные'!D171&lt;=0.9,0.1,0.2)&gt;='Справочные данные'!D171,$F$5+IF('Справочные данные'!E171&lt;=0.9,0.1,0.2)&lt;='Справочные данные'!E171),1,0))</f>
        <v>0</v>
      </c>
      <c r="H171" s="3">
        <f>IF($I$5=0,0,IF(AND($I$5-IF('Справочные данные'!F171&lt;=0.9,0.1,IF('Справочные данные'!F171&lt;=8,0.12,0.5))&gt;='Справочные данные'!$F171,$I$5-IF('Справочные данные'!G171&lt;=0.9,0.1,IF('Справочные данные'!G171&lt;=8,0.12,0.5))&lt;='Справочные данные'!$G171),1,0))</f>
        <v>1</v>
      </c>
      <c r="I171" s="3">
        <f>IF($I$5=0,0,IF(AND($I$5&gt;='Справочные данные'!$F171,$I$5&lt;='Справочные данные'!$G171),1,0))</f>
        <v>1</v>
      </c>
      <c r="J171" s="3">
        <f>IF($I$5=0,0,IF(AND($I$5+IF('Справочные данные'!F171&lt;=0.9,0.1,IF('Справочные данные'!F171&lt;=8,0.2,0.5))&gt;='Справочные данные'!F171,$I$5+IF('Справочные данные'!G171&lt;=0.9,0.1,IF('Справочные данные'!G171&lt;=8,0.2,0.5))&lt;='Справочные данные'!G171),1,0))</f>
        <v>1</v>
      </c>
      <c r="K171" s="3">
        <f>IF($L$5=0,0,IF(AND($L$5-IF('Справочные данные'!L171&lt;=5,0.2,IF('Справочные данные'!L171&lt;=20,0.5,1))&gt;='Справочные данные'!$L171,$L$5-IF('Справочные данные'!M171&lt;=5,0.2,IF('Справочные данные'!M171&lt;=20,0.5,1))&lt;='Справочные данные'!$M171),1,0))</f>
        <v>0</v>
      </c>
      <c r="L171" s="3">
        <f>IF($L$5=0,0,IF(AND($L$5&gt;='Справочные данные'!$L171,$L$5&lt;='Справочные данные'!$M171),1,0))</f>
        <v>0</v>
      </c>
      <c r="M171" s="3">
        <f>IF($L$5=0,0,IF(AND($L$5+IF('Справочные данные'!L171&lt;=5,0.2,IF('Справочные данные'!L171&lt;=20,0.5,1))&gt;='Справочные данные'!L171,$L$5+IF('Справочные данные'!M171&lt;=5,0.2,IF('Справочные данные'!M171&lt;=20,0.5,1))&lt;='Справочные данные'!M171),1,0))</f>
        <v>0</v>
      </c>
      <c r="N171" s="3">
        <f>IF($O$5=0,0,IF(AND($O$5-IF('Справочные данные'!N171&lt;=1,0.1,IF('Справочные данные'!N171&lt;=2,0.15,IF('Справочные данные'!N171&lt;=3,0.2,IF('Справочные данные'!N171&lt;=6,0.25,0.5))))&gt;='Справочные данные'!$N171,$O$5-IF('Справочные данные'!O171&lt;=1,0.1,IF('Справочные данные'!O171&lt;=2,0.15,IF('Справочные данные'!O171&lt;=3,0.2,IF('Справочные данные'!O171&lt;=6,0.25,0.5))))&lt;='Справочные данные'!$O171),1,0))</f>
        <v>0</v>
      </c>
      <c r="O171" s="4">
        <f>IF($O$5=0,0,IF(AND($O$5&gt;='Справочные данные'!$N171,$O$5&lt;='Справочные данные'!$O171),1,0))</f>
        <v>0</v>
      </c>
      <c r="P171" s="3">
        <f>IF($O$5=0,0,IF(AND($O$5+IF('Справочные данные'!N171&lt;=1,0.1,IF('Справочные данные'!N171&lt;=2,0.1,IF('Справочные данные'!N171&lt;=3,0.2,IF('Справочные данные'!N171&lt;=6,0.2,0.5))))&gt;='Справочные данные'!$N171,$O$5+IF('Справочные данные'!O171&lt;=1,0.1,IF('Справочные данные'!O171&lt;=2,0.1,IF('Справочные данные'!O171&lt;=3,0.2,IF('Справочные данные'!O171&lt;=6,0.2,0.5))))&lt;='Справочные данные'!$O171),1,0))</f>
        <v>0</v>
      </c>
      <c r="Q171" s="3">
        <f>IF($R$5=0,0,IF(AND($R$5-0.1&gt;='Справочные данные'!$P171,$R$5-0.1&lt;='Справочные данные'!$Q171),1,0))</f>
        <v>0</v>
      </c>
      <c r="R171" s="3">
        <f>IF($R$5=0,0,IF(AND($R$5&gt;='Справочные данные'!$P171,$R$5&lt;='Справочные данные'!$Q171),1,0))</f>
        <v>0</v>
      </c>
      <c r="S171" s="3">
        <f>IF($R$5=0,0,IF(AND($R$5+0.1&gt;='Справочные данные'!$P171,$R$5+0.1&lt;='Справочные данные'!$Q171),1,0))</f>
        <v>0</v>
      </c>
      <c r="T171" s="3">
        <f>IF($U$5=0,0,IF(AND($U$5-0.02&gt;='Справочные данные'!$R171,$U$5-0.02&lt;='Справочные данные'!$S171),1,0))</f>
        <v>0</v>
      </c>
      <c r="U171" s="3">
        <f>IF($U$5=0,0,IF(AND($U$5&gt;='Справочные данные'!$R171,$U$5&lt;='Справочные данные'!$S171),1,0))</f>
        <v>0</v>
      </c>
      <c r="V171" s="3">
        <f>IF($U$5=0,0,IF(AND($U$5+0.03&gt;='Справочные данные'!$R171,$U$5+0.03&lt;='Справочные данные'!$S171),1,0))</f>
        <v>0</v>
      </c>
      <c r="W171" s="33">
        <f>IF($X$5=0,0,IF(AND($X$5-0.01&gt;='Справочные данные'!$T171,$X$5-0.01&lt;='Справочные данные'!$U171),1,0))</f>
        <v>0</v>
      </c>
      <c r="X171" s="33">
        <f>IF($X$5=0,0,IF(AND($X$5&gt;='Справочные данные'!$T171,$X$5&lt;='Справочные данные'!$U171),1,0))</f>
        <v>0</v>
      </c>
      <c r="Y171" s="34">
        <f>IF($X$5=0,0,IF(AND($X$5+0.01&gt;='Справочные данные'!$T171,$X$5+0.01&lt;='Справочные данные'!$U171),1,0))</f>
        <v>0</v>
      </c>
      <c r="Z171" s="3">
        <f>IF($AA$5=0,0,IF(AND($AA$5-IF('Справочные данные'!V171&lt;=0.5,0.03,IF('Справочные данные'!V171&lt;=1,0.05,0.1))&gt;='Справочные данные'!$V171,$AA$5-IF('Справочные данные'!W171&lt;=0.5,0.03,IF('Справочные данные'!W171&lt;=1,0.05,0.1))&lt;='Справочные данные'!$W171),1,0))</f>
        <v>0</v>
      </c>
      <c r="AA171" s="3">
        <f>IF($AA$5=0,0,IF(AND($AA$5&gt;='Справочные данные'!$V171,$AA$5&lt;='Справочные данные'!$W171),1,0))</f>
        <v>0</v>
      </c>
      <c r="AB171" s="3">
        <f>IF($AA$5=0,0,IF(AND($AA$5+IF('Справочные данные'!V171&lt;=0.5,0.03,IF('Справочные данные'!V171&lt;=1,0.05,0.1))&gt;='Справочные данные'!$V171,$AA$5+IF('Справочные данные'!W171&lt;=0.5,0.03,IF('Справочные данные'!W171&lt;=1,0.05,0.1))&lt;='Справочные данные'!$W171),1,0))</f>
        <v>0</v>
      </c>
      <c r="AC171" s="3">
        <f>IF($AD$5=0,0,IF(AND($AD$5-0.02&gt;='Справочные данные'!$X171,$AD$5-0.02&lt;='Справочные данные'!$Y171),1,0))</f>
        <v>0</v>
      </c>
      <c r="AD171" s="3">
        <f>IF($AD$5=0,0,IF(AND($AD$5&gt;='Справочные данные'!$X171,$AD$5&lt;='Справочные данные'!$Y171),1,0))</f>
        <v>0</v>
      </c>
      <c r="AE171" s="3">
        <f>IF($AD$5=0,0,IF(AND($AD$5+0.02&gt;='Справочные данные'!$X171,$AD$5+0.02&lt;='Справочные данные'!$Y171),1,0))</f>
        <v>0</v>
      </c>
      <c r="AF171" s="3">
        <f>IF($AG$5=0,0,IF(AND($AG$5-0.02&gt;='Справочные данные'!$AF171,$AG$5-0.02&lt;='Справочные данные'!$AG171),1,0))</f>
        <v>0</v>
      </c>
      <c r="AG171" s="3">
        <f>IF($AG$5=0,0,IF(AND($AG$5&gt;='Справочные данные'!$AF171,$AG$5&lt;='Справочные данные'!$AG171),1,0))</f>
        <v>0</v>
      </c>
      <c r="AH171" s="3">
        <f>IF($AG$5=0,0,IF(AND($AG$5+0.02&gt;='Справочные данные'!$AF171,$AG$5+0.02&lt;='Справочные данные'!$AG171),1,0))</f>
        <v>0</v>
      </c>
      <c r="AI171" s="3">
        <f>IF($AJ$5=0,0,IF(AND($AJ$5-0.05&gt;='Справочные данные'!$AH171,$AJ$5-0.05&lt;='Справочные данные'!$AI171),1,0))</f>
        <v>0</v>
      </c>
      <c r="AJ171" s="3">
        <f>IF($AJ$5=0,0,IF(AND($AJ$5&gt;='Справочные данные'!$AH171,$AJ$5&lt;='Справочные данные'!$AI171),1,0))</f>
        <v>0</v>
      </c>
      <c r="AK171" s="3">
        <f>IF($AJ$5=0,0,IF(AND($AJ$5+0.05&gt;='Справочные данные'!$AH171,$AJ$5+0.05&lt;='Справочные данные'!$AI171),1,0))</f>
        <v>0</v>
      </c>
      <c r="AL171">
        <f t="shared" si="4"/>
        <v>3</v>
      </c>
      <c r="AM171" t="str">
        <f t="shared" si="5"/>
        <v>-</v>
      </c>
      <c r="AN171" s="23" t="s">
        <v>192</v>
      </c>
    </row>
    <row r="172" spans="1:40" x14ac:dyDescent="0.25">
      <c r="A172" s="32" t="s">
        <v>193</v>
      </c>
      <c r="B172" s="3">
        <f>IF($C$5=0,0,IF(AND($C$5-IF('Справочные данные'!B172&lt;=0.12,0,0.02)&gt;='Справочные данные'!B172,$C$5-IF('Справочные данные'!C172&lt;=0.12,0,0.02)&lt;='Справочные данные'!C172),1,0))</f>
        <v>0</v>
      </c>
      <c r="C172" s="3">
        <f>IF($C$5=0,0,IF(AND($C$5&gt;='Справочные данные'!B172,'Справочные данные'!$B$2&lt;='Справочные данные'!C172),1,0))</f>
        <v>1</v>
      </c>
      <c r="D172" s="3">
        <f>IF($C$5=0,0,IF(AND($C$5+IF('Справочные данные'!B172&lt;=0.12,0.01,0.02)&gt;='Справочные данные'!B172,$C$5+IF('Справочные данные'!C172&lt;=0.12,0.01,0.02)&lt;='Справочные данные'!C172),1,0))</f>
        <v>1</v>
      </c>
      <c r="E172" s="3">
        <f>IF($F$5=0,0,IF(AND($F$5-IF('Справочные данные'!D172&lt;=0.9,0.1,0.1)&gt;='Справочные данные'!D172,$F$5-IF('Справочные данные'!E172&lt;=0.9,0.1,0.1)&lt;='Справочные данные'!E172),1,0))</f>
        <v>1</v>
      </c>
      <c r="F172" s="3">
        <f>IF($F$5=0,0,IF(AND($F$5&gt;='Справочные данные'!$D172,$F$5&lt;='Справочные данные'!E172),1,0))</f>
        <v>1</v>
      </c>
      <c r="G172" s="3">
        <f>IF($F$5=0,0,IF(AND($F$5+IF('Справочные данные'!D172&lt;=0.9,0.1,0.2)&gt;='Справочные данные'!D172,$F$5+IF('Справочные данные'!E172&lt;=0.9,0.1,0.2)&lt;='Справочные данные'!E172),1,0))</f>
        <v>1</v>
      </c>
      <c r="H172" s="3">
        <f>IF($I$5=0,0,IF(AND($I$5-IF('Справочные данные'!F172&lt;=0.9,0.1,IF('Справочные данные'!F172&lt;=8,0.12,0.5))&gt;='Справочные данные'!$F172,$I$5-IF('Справочные данные'!G172&lt;=0.9,0.1,IF('Справочные данные'!G172&lt;=8,0.12,0.5))&lt;='Справочные данные'!$G172),1,0))</f>
        <v>1</v>
      </c>
      <c r="I172" s="3">
        <f>IF($I$5=0,0,IF(AND($I$5&gt;='Справочные данные'!$F172,$I$5&lt;='Справочные данные'!$G172),1,0))</f>
        <v>1</v>
      </c>
      <c r="J172" s="3">
        <f>IF($I$5=0,0,IF(AND($I$5+IF('Справочные данные'!F172&lt;=0.9,0.1,IF('Справочные данные'!F172&lt;=8,0.2,0.5))&gt;='Справочные данные'!F172,$I$5+IF('Справочные данные'!G172&lt;=0.9,0.1,IF('Справочные данные'!G172&lt;=8,0.2,0.5))&lt;='Справочные данные'!G172),1,0))</f>
        <v>1</v>
      </c>
      <c r="K172" s="3">
        <f>IF($L$5=0,0,IF(AND($L$5-IF('Справочные данные'!L172&lt;=5,0.2,IF('Справочные данные'!L172&lt;=20,0.5,1))&gt;='Справочные данные'!$L172,$L$5-IF('Справочные данные'!M172&lt;=5,0.2,IF('Справочные данные'!M172&lt;=20,0.5,1))&lt;='Справочные данные'!$M172),1,0))</f>
        <v>0</v>
      </c>
      <c r="L172" s="3">
        <f>IF($L$5=0,0,IF(AND($L$5&gt;='Справочные данные'!$L172,$L$5&lt;='Справочные данные'!$M172),1,0))</f>
        <v>0</v>
      </c>
      <c r="M172" s="3">
        <f>IF($L$5=0,0,IF(AND($L$5+IF('Справочные данные'!L172&lt;=5,0.2,IF('Справочные данные'!L172&lt;=20,0.5,1))&gt;='Справочные данные'!L172,$L$5+IF('Справочные данные'!M172&lt;=5,0.2,IF('Справочные данные'!M172&lt;=20,0.5,1))&lt;='Справочные данные'!M172),1,0))</f>
        <v>0</v>
      </c>
      <c r="N172" s="3">
        <f>IF($O$5=0,0,IF(AND($O$5-IF('Справочные данные'!N172&lt;=1,0.1,IF('Справочные данные'!N172&lt;=2,0.15,IF('Справочные данные'!N172&lt;=3,0.2,IF('Справочные данные'!N172&lt;=6,0.25,0.5))))&gt;='Справочные данные'!$N172,$O$5-IF('Справочные данные'!O172&lt;=1,0.1,IF('Справочные данные'!O172&lt;=2,0.15,IF('Справочные данные'!O172&lt;=3,0.2,IF('Справочные данные'!O172&lt;=6,0.25,0.5))))&lt;='Справочные данные'!$O172),1,0))</f>
        <v>0</v>
      </c>
      <c r="O172" s="4">
        <f>IF($O$5=0,0,IF(AND($O$5&gt;='Справочные данные'!$N172,$O$5&lt;='Справочные данные'!$O172),1,0))</f>
        <v>0</v>
      </c>
      <c r="P172" s="3">
        <f>IF($O$5=0,0,IF(AND($O$5+IF('Справочные данные'!N172&lt;=1,0.1,IF('Справочные данные'!N172&lt;=2,0.1,IF('Справочные данные'!N172&lt;=3,0.2,IF('Справочные данные'!N172&lt;=6,0.2,0.5))))&gt;='Справочные данные'!$N172,$O$5+IF('Справочные данные'!O172&lt;=1,0.1,IF('Справочные данные'!O172&lt;=2,0.1,IF('Справочные данные'!O172&lt;=3,0.2,IF('Справочные данные'!O172&lt;=6,0.2,0.5))))&lt;='Справочные данные'!$O172),1,0))</f>
        <v>0</v>
      </c>
      <c r="Q172" s="3">
        <f>IF($R$5=0,0,IF(AND($R$5-0.1&gt;='Справочные данные'!$P172,$R$5-0.1&lt;='Справочные данные'!$Q172),1,0))</f>
        <v>0</v>
      </c>
      <c r="R172" s="3">
        <f>IF($R$5=0,0,IF(AND($R$5&gt;='Справочные данные'!$P172,$R$5&lt;='Справочные данные'!$Q172),1,0))</f>
        <v>0</v>
      </c>
      <c r="S172" s="3">
        <f>IF($R$5=0,0,IF(AND($R$5+0.1&gt;='Справочные данные'!$P172,$R$5+0.1&lt;='Справочные данные'!$Q172),1,0))</f>
        <v>0</v>
      </c>
      <c r="T172" s="3">
        <f>IF($U$5=0,0,IF(AND($U$5-0.02&gt;='Справочные данные'!$R172,$U$5-0.02&lt;='Справочные данные'!$S172),1,0))</f>
        <v>0</v>
      </c>
      <c r="U172" s="3">
        <f>IF($U$5=0,0,IF(AND($U$5&gt;='Справочные данные'!$R172,$U$5&lt;='Справочные данные'!$S172),1,0))</f>
        <v>0</v>
      </c>
      <c r="V172" s="3">
        <f>IF($U$5=0,0,IF(AND($U$5+0.03&gt;='Справочные данные'!$R172,$U$5+0.03&lt;='Справочные данные'!$S172),1,0))</f>
        <v>0</v>
      </c>
      <c r="W172" s="33">
        <f>IF($X$5=0,0,IF(AND($X$5-0.01&gt;='Справочные данные'!$T172,$X$5-0.01&lt;='Справочные данные'!$U172),1,0))</f>
        <v>0</v>
      </c>
      <c r="X172" s="33">
        <f>IF($X$5=0,0,IF(AND($X$5&gt;='Справочные данные'!$T172,$X$5&lt;='Справочные данные'!$U172),1,0))</f>
        <v>0</v>
      </c>
      <c r="Y172" s="34">
        <f>IF($X$5=0,0,IF(AND($X$5+0.01&gt;='Справочные данные'!$T172,$X$5+0.01&lt;='Справочные данные'!$U172),1,0))</f>
        <v>0</v>
      </c>
      <c r="Z172" s="3">
        <f>IF($AA$5=0,0,IF(AND($AA$5-IF('Справочные данные'!V172&lt;=0.5,0.03,IF('Справочные данные'!V172&lt;=1,0.05,0.1))&gt;='Справочные данные'!$V172,$AA$5-IF('Справочные данные'!W172&lt;=0.5,0.03,IF('Справочные данные'!W172&lt;=1,0.05,0.1))&lt;='Справочные данные'!$W172),1,0))</f>
        <v>0</v>
      </c>
      <c r="AA172" s="3">
        <f>IF($AA$5=0,0,IF(AND($AA$5&gt;='Справочные данные'!$V172,$AA$5&lt;='Справочные данные'!$W172),1,0))</f>
        <v>0</v>
      </c>
      <c r="AB172" s="3">
        <f>IF($AA$5=0,0,IF(AND($AA$5+IF('Справочные данные'!V172&lt;=0.5,0.03,IF('Справочные данные'!V172&lt;=1,0.05,0.1))&gt;='Справочные данные'!$V172,$AA$5+IF('Справочные данные'!W172&lt;=0.5,0.03,IF('Справочные данные'!W172&lt;=1,0.05,0.1))&lt;='Справочные данные'!$W172),1,0))</f>
        <v>0</v>
      </c>
      <c r="AC172" s="3">
        <f>IF($AD$5=0,0,IF(AND($AD$5-0.02&gt;='Справочные данные'!$X172,$AD$5-0.02&lt;='Справочные данные'!$Y172),1,0))</f>
        <v>0</v>
      </c>
      <c r="AD172" s="3">
        <f>IF($AD$5=0,0,IF(AND($AD$5&gt;='Справочные данные'!$X172,$AD$5&lt;='Справочные данные'!$Y172),1,0))</f>
        <v>0</v>
      </c>
      <c r="AE172" s="3">
        <f>IF($AD$5=0,0,IF(AND($AD$5+0.02&gt;='Справочные данные'!$X172,$AD$5+0.02&lt;='Справочные данные'!$Y172),1,0))</f>
        <v>0</v>
      </c>
      <c r="AF172" s="3">
        <f>IF($AG$5=0,0,IF(AND($AG$5-0.02&gt;='Справочные данные'!$AF172,$AG$5-0.02&lt;='Справочные данные'!$AG172),1,0))</f>
        <v>0</v>
      </c>
      <c r="AG172" s="3">
        <f>IF($AG$5=0,0,IF(AND($AG$5&gt;='Справочные данные'!$AF172,$AG$5&lt;='Справочные данные'!$AG172),1,0))</f>
        <v>0</v>
      </c>
      <c r="AH172" s="3">
        <f>IF($AG$5=0,0,IF(AND($AG$5+0.02&gt;='Справочные данные'!$AF172,$AG$5+0.02&lt;='Справочные данные'!$AG172),1,0))</f>
        <v>0</v>
      </c>
      <c r="AI172" s="3">
        <f>IF($AJ$5=0,0,IF(AND($AJ$5-0.05&gt;='Справочные данные'!$AH172,$AJ$5-0.05&lt;='Справочные данные'!$AI172),1,0))</f>
        <v>0</v>
      </c>
      <c r="AJ172" s="3">
        <f>IF($AJ$5=0,0,IF(AND($AJ$5&gt;='Справочные данные'!$AH172,$AJ$5&lt;='Справочные данные'!$AI172),1,0))</f>
        <v>0</v>
      </c>
      <c r="AK172" s="3">
        <f>IF($AJ$5=0,0,IF(AND($AJ$5+0.05&gt;='Справочные данные'!$AH172,$AJ$5+0.05&lt;='Справочные данные'!$AI172),1,0))</f>
        <v>0</v>
      </c>
      <c r="AL172">
        <f t="shared" si="4"/>
        <v>8</v>
      </c>
      <c r="AM172" t="str">
        <f t="shared" si="5"/>
        <v>-</v>
      </c>
      <c r="AN172" s="23" t="s">
        <v>193</v>
      </c>
    </row>
    <row r="173" spans="1:40" x14ac:dyDescent="0.25">
      <c r="A173" s="32" t="s">
        <v>194</v>
      </c>
      <c r="B173" s="3">
        <f>IF($C$5=0,0,IF(AND($C$5-IF('Справочные данные'!B173&lt;=0.12,0,0.02)&gt;='Справочные данные'!B173,$C$5-IF('Справочные данные'!C173&lt;=0.12,0,0.02)&lt;='Справочные данные'!C173),1,0))</f>
        <v>0</v>
      </c>
      <c r="C173" s="3">
        <f>IF($C$5=0,0,IF(AND($C$5&gt;='Справочные данные'!B173,'Справочные данные'!$B$2&lt;='Справочные данные'!C173),1,0))</f>
        <v>0</v>
      </c>
      <c r="D173" s="3">
        <f>IF($C$5=0,0,IF(AND($C$5+IF('Справочные данные'!B173&lt;=0.12,0.01,0.02)&gt;='Справочные данные'!B173,$C$5+IF('Справочные данные'!C173&lt;=0.12,0.01,0.02)&lt;='Справочные данные'!C173),1,0))</f>
        <v>0</v>
      </c>
      <c r="E173" s="3">
        <f>IF($F$5=0,0,IF(AND($F$5-IF('Справочные данные'!D173&lt;=0.9,0.1,0.1)&gt;='Справочные данные'!D173,$F$5-IF('Справочные данные'!E173&lt;=0.9,0.1,0.1)&lt;='Справочные данные'!E173),1,0))</f>
        <v>1</v>
      </c>
      <c r="F173" s="3">
        <f>IF($F$5=0,0,IF(AND($F$5&gt;='Справочные данные'!$D173,$F$5&lt;='Справочные данные'!E173),1,0))</f>
        <v>0</v>
      </c>
      <c r="G173" s="3">
        <f>IF($F$5=0,0,IF(AND($F$5+IF('Справочные данные'!D173&lt;=0.9,0.1,0.2)&gt;='Справочные данные'!D173,$F$5+IF('Справочные данные'!E173&lt;=0.9,0.1,0.2)&lt;='Справочные данные'!E173),1,0))</f>
        <v>0</v>
      </c>
      <c r="H173" s="3">
        <f>IF($I$5=0,0,IF(AND($I$5-IF('Справочные данные'!F173&lt;=0.9,0.1,IF('Справочные данные'!F173&lt;=8,0.12,0.5))&gt;='Справочные данные'!$F173,$I$5-IF('Справочные данные'!G173&lt;=0.9,0.1,IF('Справочные данные'!G173&lt;=8,0.12,0.5))&lt;='Справочные данные'!$G173),1,0))</f>
        <v>1</v>
      </c>
      <c r="I173" s="3">
        <f>IF($I$5=0,0,IF(AND($I$5&gt;='Справочные данные'!$F173,$I$5&lt;='Справочные данные'!$G173),1,0))</f>
        <v>0</v>
      </c>
      <c r="J173" s="3">
        <f>IF($I$5=0,0,IF(AND($I$5+IF('Справочные данные'!F173&lt;=0.9,0.1,IF('Справочные данные'!F173&lt;=8,0.2,0.5))&gt;='Справочные данные'!F173,$I$5+IF('Справочные данные'!G173&lt;=0.9,0.1,IF('Справочные данные'!G173&lt;=8,0.2,0.5))&lt;='Справочные данные'!G173),1,0))</f>
        <v>0</v>
      </c>
      <c r="K173" s="3">
        <f>IF($L$5=0,0,IF(AND($L$5-IF('Справочные данные'!L173&lt;=5,0.2,IF('Справочные данные'!L173&lt;=20,0.5,1))&gt;='Справочные данные'!$L173,$L$5-IF('Справочные данные'!M173&lt;=5,0.2,IF('Справочные данные'!M173&lt;=20,0.5,1))&lt;='Справочные данные'!$M173),1,0))</f>
        <v>0</v>
      </c>
      <c r="L173" s="3">
        <f>IF($L$5=0,0,IF(AND($L$5&gt;='Справочные данные'!$L173,$L$5&lt;='Справочные данные'!$M173),1,0))</f>
        <v>0</v>
      </c>
      <c r="M173" s="3">
        <f>IF($L$5=0,0,IF(AND($L$5+IF('Справочные данные'!L173&lt;=5,0.2,IF('Справочные данные'!L173&lt;=20,0.5,1))&gt;='Справочные данные'!L173,$L$5+IF('Справочные данные'!M173&lt;=5,0.2,IF('Справочные данные'!M173&lt;=20,0.5,1))&lt;='Справочные данные'!M173),1,0))</f>
        <v>0</v>
      </c>
      <c r="N173" s="3">
        <f>IF($O$5=0,0,IF(AND($O$5-IF('Справочные данные'!N173&lt;=1,0.1,IF('Справочные данные'!N173&lt;=2,0.15,IF('Справочные данные'!N173&lt;=3,0.2,IF('Справочные данные'!N173&lt;=6,0.25,0.5))))&gt;='Справочные данные'!$N173,$O$5-IF('Справочные данные'!O173&lt;=1,0.1,IF('Справочные данные'!O173&lt;=2,0.15,IF('Справочные данные'!O173&lt;=3,0.2,IF('Справочные данные'!O173&lt;=6,0.25,0.5))))&lt;='Справочные данные'!$O173),1,0))</f>
        <v>0</v>
      </c>
      <c r="O173" s="4">
        <f>IF($O$5=0,0,IF(AND($O$5&gt;='Справочные данные'!$N173,$O$5&lt;='Справочные данные'!$O173),1,0))</f>
        <v>0</v>
      </c>
      <c r="P173" s="3">
        <f>IF($O$5=0,0,IF(AND($O$5+IF('Справочные данные'!N173&lt;=1,0.1,IF('Справочные данные'!N173&lt;=2,0.1,IF('Справочные данные'!N173&lt;=3,0.2,IF('Справочные данные'!N173&lt;=6,0.2,0.5))))&gt;='Справочные данные'!$N173,$O$5+IF('Справочные данные'!O173&lt;=1,0.1,IF('Справочные данные'!O173&lt;=2,0.1,IF('Справочные данные'!O173&lt;=3,0.2,IF('Справочные данные'!O173&lt;=6,0.2,0.5))))&lt;='Справочные данные'!$O173),1,0))</f>
        <v>0</v>
      </c>
      <c r="Q173" s="3">
        <f>IF($R$5=0,0,IF(AND($R$5-0.1&gt;='Справочные данные'!$P173,$R$5-0.1&lt;='Справочные данные'!$Q173),1,0))</f>
        <v>0</v>
      </c>
      <c r="R173" s="3">
        <f>IF($R$5=0,0,IF(AND($R$5&gt;='Справочные данные'!$P173,$R$5&lt;='Справочные данные'!$Q173),1,0))</f>
        <v>0</v>
      </c>
      <c r="S173" s="3">
        <f>IF($R$5=0,0,IF(AND($R$5+0.1&gt;='Справочные данные'!$P173,$R$5+0.1&lt;='Справочные данные'!$Q173),1,0))</f>
        <v>0</v>
      </c>
      <c r="T173" s="3">
        <f>IF($U$5=0,0,IF(AND($U$5-0.02&gt;='Справочные данные'!$R173,$U$5-0.02&lt;='Справочные данные'!$S173),1,0))</f>
        <v>0</v>
      </c>
      <c r="U173" s="3">
        <f>IF($U$5=0,0,IF(AND($U$5&gt;='Справочные данные'!$R173,$U$5&lt;='Справочные данные'!$S173),1,0))</f>
        <v>0</v>
      </c>
      <c r="V173" s="3">
        <f>IF($U$5=0,0,IF(AND($U$5+0.03&gt;='Справочные данные'!$R173,$U$5+0.03&lt;='Справочные данные'!$S173),1,0))</f>
        <v>0</v>
      </c>
      <c r="W173" s="33">
        <f>IF($X$5=0,0,IF(AND($X$5-0.01&gt;='Справочные данные'!$T173,$X$5-0.01&lt;='Справочные данные'!$U173),1,0))</f>
        <v>0</v>
      </c>
      <c r="X173" s="33">
        <f>IF($X$5=0,0,IF(AND($X$5&gt;='Справочные данные'!$T173,$X$5&lt;='Справочные данные'!$U173),1,0))</f>
        <v>0</v>
      </c>
      <c r="Y173" s="34">
        <f>IF($X$5=0,0,IF(AND($X$5+0.01&gt;='Справочные данные'!$T173,$X$5+0.01&lt;='Справочные данные'!$U173),1,0))</f>
        <v>0</v>
      </c>
      <c r="Z173" s="3">
        <f>IF($AA$5=0,0,IF(AND($AA$5-IF('Справочные данные'!V173&lt;=0.5,0.03,IF('Справочные данные'!V173&lt;=1,0.05,0.1))&gt;='Справочные данные'!$V173,$AA$5-IF('Справочные данные'!W173&lt;=0.5,0.03,IF('Справочные данные'!W173&lt;=1,0.05,0.1))&lt;='Справочные данные'!$W173),1,0))</f>
        <v>0</v>
      </c>
      <c r="AA173" s="3">
        <f>IF($AA$5=0,0,IF(AND($AA$5&gt;='Справочные данные'!$V173,$AA$5&lt;='Справочные данные'!$W173),1,0))</f>
        <v>0</v>
      </c>
      <c r="AB173" s="3">
        <f>IF($AA$5=0,0,IF(AND($AA$5+IF('Справочные данные'!V173&lt;=0.5,0.03,IF('Справочные данные'!V173&lt;=1,0.05,0.1))&gt;='Справочные данные'!$V173,$AA$5+IF('Справочные данные'!W173&lt;=0.5,0.03,IF('Справочные данные'!W173&lt;=1,0.05,0.1))&lt;='Справочные данные'!$W173),1,0))</f>
        <v>0</v>
      </c>
      <c r="AC173" s="3">
        <f>IF($AD$5=0,0,IF(AND($AD$5-0.02&gt;='Справочные данные'!$X173,$AD$5-0.02&lt;='Справочные данные'!$Y173),1,0))</f>
        <v>0</v>
      </c>
      <c r="AD173" s="3">
        <f>IF($AD$5=0,0,IF(AND($AD$5&gt;='Справочные данные'!$X173,$AD$5&lt;='Справочные данные'!$Y173),1,0))</f>
        <v>0</v>
      </c>
      <c r="AE173" s="3">
        <f>IF($AD$5=0,0,IF(AND($AD$5+0.02&gt;='Справочные данные'!$X173,$AD$5+0.02&lt;='Справочные данные'!$Y173),1,0))</f>
        <v>0</v>
      </c>
      <c r="AF173" s="3">
        <f>IF($AG$5=0,0,IF(AND($AG$5-0.02&gt;='Справочные данные'!$AF173,$AG$5-0.02&lt;='Справочные данные'!$AG173),1,0))</f>
        <v>0</v>
      </c>
      <c r="AG173" s="3">
        <f>IF($AG$5=0,0,IF(AND($AG$5&gt;='Справочные данные'!$AF173,$AG$5&lt;='Справочные данные'!$AG173),1,0))</f>
        <v>0</v>
      </c>
      <c r="AH173" s="3">
        <f>IF($AG$5=0,0,IF(AND($AG$5+0.02&gt;='Справочные данные'!$AF173,$AG$5+0.02&lt;='Справочные данные'!$AG173),1,0))</f>
        <v>0</v>
      </c>
      <c r="AI173" s="3">
        <f>IF($AJ$5=0,0,IF(AND($AJ$5-0.05&gt;='Справочные данные'!$AH173,$AJ$5-0.05&lt;='Справочные данные'!$AI173),1,0))</f>
        <v>0</v>
      </c>
      <c r="AJ173" s="3">
        <f>IF($AJ$5=0,0,IF(AND($AJ$5&gt;='Справочные данные'!$AH173,$AJ$5&lt;='Справочные данные'!$AI173),1,0))</f>
        <v>0</v>
      </c>
      <c r="AK173" s="3">
        <f>IF($AJ$5=0,0,IF(AND($AJ$5+0.05&gt;='Справочные данные'!$AH173,$AJ$5+0.05&lt;='Справочные данные'!$AI173),1,0))</f>
        <v>0</v>
      </c>
      <c r="AL173">
        <f t="shared" si="4"/>
        <v>2</v>
      </c>
      <c r="AM173" t="str">
        <f t="shared" si="5"/>
        <v>-</v>
      </c>
      <c r="AN173" s="23" t="s">
        <v>194</v>
      </c>
    </row>
    <row r="174" spans="1:40" x14ac:dyDescent="0.25">
      <c r="A174" s="32" t="s">
        <v>195</v>
      </c>
      <c r="B174" s="3">
        <f>IF($C$5=0,0,IF(AND($C$5-IF('Справочные данные'!B174&lt;=0.12,0,0.02)&gt;='Справочные данные'!B174,$C$5-IF('Справочные данные'!C174&lt;=0.12,0,0.02)&lt;='Справочные данные'!C174),1,0))</f>
        <v>0</v>
      </c>
      <c r="C174" s="3">
        <f>IF($C$5=0,0,IF(AND($C$5&gt;='Справочные данные'!B174,'Справочные данные'!$B$2&lt;='Справочные данные'!C174),1,0))</f>
        <v>0</v>
      </c>
      <c r="D174" s="3">
        <f>IF($C$5=0,0,IF(AND($C$5+IF('Справочные данные'!B174&lt;=0.12,0.01,0.02)&gt;='Справочные данные'!B174,$C$5+IF('Справочные данные'!C174&lt;=0.12,0.01,0.02)&lt;='Справочные данные'!C174),1,0))</f>
        <v>0</v>
      </c>
      <c r="E174" s="3">
        <f>IF($F$5=0,0,IF(AND($F$5-IF('Справочные данные'!D174&lt;=0.9,0.1,0.1)&gt;='Справочные данные'!D174,$F$5-IF('Справочные данные'!E174&lt;=0.9,0.1,0.1)&lt;='Справочные данные'!E174),1,0))</f>
        <v>0</v>
      </c>
      <c r="F174" s="3">
        <f>IF($F$5=0,0,IF(AND($F$5&gt;='Справочные данные'!$D174,$F$5&lt;='Справочные данные'!E174),1,0))</f>
        <v>0</v>
      </c>
      <c r="G174" s="3">
        <f>IF($F$5=0,0,IF(AND($F$5+IF('Справочные данные'!D174&lt;=0.9,0.1,0.2)&gt;='Справочные данные'!D174,$F$5+IF('Справочные данные'!E174&lt;=0.9,0.1,0.2)&lt;='Справочные данные'!E174),1,0))</f>
        <v>0</v>
      </c>
      <c r="H174" s="3">
        <f>IF($I$5=0,0,IF(AND($I$5-IF('Справочные данные'!F174&lt;=0.9,0.1,IF('Справочные данные'!F174&lt;=8,0.12,0.5))&gt;='Справочные данные'!$F174,$I$5-IF('Справочные данные'!G174&lt;=0.9,0.1,IF('Справочные данные'!G174&lt;=8,0.12,0.5))&lt;='Справочные данные'!$G174),1,0))</f>
        <v>0</v>
      </c>
      <c r="I174" s="3">
        <f>IF($I$5=0,0,IF(AND($I$5&gt;='Справочные данные'!$F174,$I$5&lt;='Справочные данные'!$G174),1,0))</f>
        <v>0</v>
      </c>
      <c r="J174" s="3">
        <f>IF($I$5=0,0,IF(AND($I$5+IF('Справочные данные'!F174&lt;=0.9,0.1,IF('Справочные данные'!F174&lt;=8,0.2,0.5))&gt;='Справочные данные'!F174,$I$5+IF('Справочные данные'!G174&lt;=0.9,0.1,IF('Справочные данные'!G174&lt;=8,0.2,0.5))&lt;='Справочные данные'!G174),1,0))</f>
        <v>0</v>
      </c>
      <c r="K174" s="3">
        <f>IF($L$5=0,0,IF(AND($L$5-IF('Справочные данные'!L174&lt;=5,0.2,IF('Справочные данные'!L174&lt;=20,0.5,1))&gt;='Справочные данные'!$L174,$L$5-IF('Справочные данные'!M174&lt;=5,0.2,IF('Справочные данные'!M174&lt;=20,0.5,1))&lt;='Справочные данные'!$M174),1,0))</f>
        <v>0</v>
      </c>
      <c r="L174" s="3">
        <f>IF($L$5=0,0,IF(AND($L$5&gt;='Справочные данные'!$L174,$L$5&lt;='Справочные данные'!$M174),1,0))</f>
        <v>0</v>
      </c>
      <c r="M174" s="3">
        <f>IF($L$5=0,0,IF(AND($L$5+IF('Справочные данные'!L174&lt;=5,0.2,IF('Справочные данные'!L174&lt;=20,0.5,1))&gt;='Справочные данные'!L174,$L$5+IF('Справочные данные'!M174&lt;=5,0.2,IF('Справочные данные'!M174&lt;=20,0.5,1))&lt;='Справочные данные'!M174),1,0))</f>
        <v>0</v>
      </c>
      <c r="N174" s="3">
        <f>IF($O$5=0,0,IF(AND($O$5-IF('Справочные данные'!N174&lt;=1,0.1,IF('Справочные данные'!N174&lt;=2,0.15,IF('Справочные данные'!N174&lt;=3,0.2,IF('Справочные данные'!N174&lt;=6,0.25,0.5))))&gt;='Справочные данные'!$N174,$O$5-IF('Справочные данные'!O174&lt;=1,0.1,IF('Справочные данные'!O174&lt;=2,0.15,IF('Справочные данные'!O174&lt;=3,0.2,IF('Справочные данные'!O174&lt;=6,0.25,0.5))))&lt;='Справочные данные'!$O174),1,0))</f>
        <v>0</v>
      </c>
      <c r="O174" s="4">
        <f>IF($O$5=0,0,IF(AND($O$5&gt;='Справочные данные'!$N174,$O$5&lt;='Справочные данные'!$O174),1,0))</f>
        <v>0</v>
      </c>
      <c r="P174" s="3">
        <f>IF($O$5=0,0,IF(AND($O$5+IF('Справочные данные'!N174&lt;=1,0.1,IF('Справочные данные'!N174&lt;=2,0.1,IF('Справочные данные'!N174&lt;=3,0.2,IF('Справочные данные'!N174&lt;=6,0.2,0.5))))&gt;='Справочные данные'!$N174,$O$5+IF('Справочные данные'!O174&lt;=1,0.1,IF('Справочные данные'!O174&lt;=2,0.1,IF('Справочные данные'!O174&lt;=3,0.2,IF('Справочные данные'!O174&lt;=6,0.2,0.5))))&lt;='Справочные данные'!$O174),1,0))</f>
        <v>0</v>
      </c>
      <c r="Q174" s="3">
        <f>IF($R$5=0,0,IF(AND($R$5-0.1&gt;='Справочные данные'!$P174,$R$5-0.1&lt;='Справочные данные'!$Q174),1,0))</f>
        <v>0</v>
      </c>
      <c r="R174" s="3">
        <f>IF($R$5=0,0,IF(AND($R$5&gt;='Справочные данные'!$P174,$R$5&lt;='Справочные данные'!$Q174),1,0))</f>
        <v>0</v>
      </c>
      <c r="S174" s="3">
        <f>IF($R$5=0,0,IF(AND($R$5+0.1&gt;='Справочные данные'!$P174,$R$5+0.1&lt;='Справочные данные'!$Q174),1,0))</f>
        <v>0</v>
      </c>
      <c r="T174" s="3">
        <f>IF($U$5=0,0,IF(AND($U$5-0.02&gt;='Справочные данные'!$R174,$U$5-0.02&lt;='Справочные данные'!$S174),1,0))</f>
        <v>0</v>
      </c>
      <c r="U174" s="3">
        <f>IF($U$5=0,0,IF(AND($U$5&gt;='Справочные данные'!$R174,$U$5&lt;='Справочные данные'!$S174),1,0))</f>
        <v>0</v>
      </c>
      <c r="V174" s="3">
        <f>IF($U$5=0,0,IF(AND($U$5+0.03&gt;='Справочные данные'!$R174,$U$5+0.03&lt;='Справочные данные'!$S174),1,0))</f>
        <v>0</v>
      </c>
      <c r="W174" s="33">
        <f>IF($X$5=0,0,IF(AND($X$5-0.01&gt;='Справочные данные'!$T174,$X$5-0.01&lt;='Справочные данные'!$U174),1,0))</f>
        <v>0</v>
      </c>
      <c r="X174" s="33">
        <f>IF($X$5=0,0,IF(AND($X$5&gt;='Справочные данные'!$T174,$X$5&lt;='Справочные данные'!$U174),1,0))</f>
        <v>0</v>
      </c>
      <c r="Y174" s="34">
        <f>IF($X$5=0,0,IF(AND($X$5+0.01&gt;='Справочные данные'!$T174,$X$5+0.01&lt;='Справочные данные'!$U174),1,0))</f>
        <v>0</v>
      </c>
      <c r="Z174" s="3">
        <f>IF($AA$5=0,0,IF(AND($AA$5-IF('Справочные данные'!V174&lt;=0.5,0.03,IF('Справочные данные'!V174&lt;=1,0.05,0.1))&gt;='Справочные данные'!$V174,$AA$5-IF('Справочные данные'!W174&lt;=0.5,0.03,IF('Справочные данные'!W174&lt;=1,0.05,0.1))&lt;='Справочные данные'!$W174),1,0))</f>
        <v>0</v>
      </c>
      <c r="AA174" s="3">
        <f>IF($AA$5=0,0,IF(AND($AA$5&gt;='Справочные данные'!$V174,$AA$5&lt;='Справочные данные'!$W174),1,0))</f>
        <v>0</v>
      </c>
      <c r="AB174" s="3">
        <f>IF($AA$5=0,0,IF(AND($AA$5+IF('Справочные данные'!V174&lt;=0.5,0.03,IF('Справочные данные'!V174&lt;=1,0.05,0.1))&gt;='Справочные данные'!$V174,$AA$5+IF('Справочные данные'!W174&lt;=0.5,0.03,IF('Справочные данные'!W174&lt;=1,0.05,0.1))&lt;='Справочные данные'!$W174),1,0))</f>
        <v>0</v>
      </c>
      <c r="AC174" s="3">
        <f>IF($AD$5=0,0,IF(AND($AD$5-0.02&gt;='Справочные данные'!$X174,$AD$5-0.02&lt;='Справочные данные'!$Y174),1,0))</f>
        <v>0</v>
      </c>
      <c r="AD174" s="3">
        <f>IF($AD$5=0,0,IF(AND($AD$5&gt;='Справочные данные'!$X174,$AD$5&lt;='Справочные данные'!$Y174),1,0))</f>
        <v>0</v>
      </c>
      <c r="AE174" s="3">
        <f>IF($AD$5=0,0,IF(AND($AD$5+0.02&gt;='Справочные данные'!$X174,$AD$5+0.02&lt;='Справочные данные'!$Y174),1,0))</f>
        <v>0</v>
      </c>
      <c r="AF174" s="3">
        <f>IF($AG$5=0,0,IF(AND($AG$5-0.02&gt;='Справочные данные'!$AF174,$AG$5-0.02&lt;='Справочные данные'!$AG174),1,0))</f>
        <v>0</v>
      </c>
      <c r="AG174" s="3">
        <f>IF($AG$5=0,0,IF(AND($AG$5&gt;='Справочные данные'!$AF174,$AG$5&lt;='Справочные данные'!$AG174),1,0))</f>
        <v>0</v>
      </c>
      <c r="AH174" s="3">
        <f>IF($AG$5=0,0,IF(AND($AG$5+0.02&gt;='Справочные данные'!$AF174,$AG$5+0.02&lt;='Справочные данные'!$AG174),1,0))</f>
        <v>0</v>
      </c>
      <c r="AI174" s="3">
        <f>IF($AJ$5=0,0,IF(AND($AJ$5-0.05&gt;='Справочные данные'!$AH174,$AJ$5-0.05&lt;='Справочные данные'!$AI174),1,0))</f>
        <v>0</v>
      </c>
      <c r="AJ174" s="3">
        <f>IF($AJ$5=0,0,IF(AND($AJ$5&gt;='Справочные данные'!$AH174,$AJ$5&lt;='Справочные данные'!$AI174),1,0))</f>
        <v>0</v>
      </c>
      <c r="AK174" s="3">
        <f>IF($AJ$5=0,0,IF(AND($AJ$5+0.05&gt;='Справочные данные'!$AH174,$AJ$5+0.05&lt;='Справочные данные'!$AI174),1,0))</f>
        <v>0</v>
      </c>
      <c r="AL174">
        <f t="shared" si="4"/>
        <v>0</v>
      </c>
      <c r="AM174" t="str">
        <f t="shared" si="5"/>
        <v>-</v>
      </c>
      <c r="AN174" s="23" t="s">
        <v>195</v>
      </c>
    </row>
    <row r="175" spans="1:40" x14ac:dyDescent="0.25">
      <c r="A175" s="32" t="s">
        <v>196</v>
      </c>
      <c r="B175" s="3">
        <f>IF($C$5=0,0,IF(AND($C$5-IF('Справочные данные'!B175&lt;=0.12,0,0.02)&gt;='Справочные данные'!B175,$C$5-IF('Справочные данные'!C175&lt;=0.12,0,0.02)&lt;='Справочные данные'!C175),1,0))</f>
        <v>0</v>
      </c>
      <c r="C175" s="3">
        <f>IF($C$5=0,0,IF(AND($C$5&gt;='Справочные данные'!B175,'Справочные данные'!$B$2&lt;='Справочные данные'!C175),1,0))</f>
        <v>0</v>
      </c>
      <c r="D175" s="3">
        <f>IF($C$5=0,0,IF(AND($C$5+IF('Справочные данные'!B175&lt;=0.12,0.01,0.02)&gt;='Справочные данные'!B175,$C$5+IF('Справочные данные'!C175&lt;=0.12,0.01,0.02)&lt;='Справочные данные'!C175),1,0))</f>
        <v>0</v>
      </c>
      <c r="E175" s="3">
        <f>IF($F$5=0,0,IF(AND($F$5-IF('Справочные данные'!D175&lt;=0.9,0.1,0.1)&gt;='Справочные данные'!D175,$F$5-IF('Справочные данные'!E175&lt;=0.9,0.1,0.1)&lt;='Справочные данные'!E175),1,0))</f>
        <v>1</v>
      </c>
      <c r="F175" s="3">
        <f>IF($F$5=0,0,IF(AND($F$5&gt;='Справочные данные'!$D175,$F$5&lt;='Справочные данные'!E175),1,0))</f>
        <v>0</v>
      </c>
      <c r="G175" s="3">
        <f>IF($F$5=0,0,IF(AND($F$5+IF('Справочные данные'!D175&lt;=0.9,0.1,0.2)&gt;='Справочные данные'!D175,$F$5+IF('Справочные данные'!E175&lt;=0.9,0.1,0.2)&lt;='Справочные данные'!E175),1,0))</f>
        <v>0</v>
      </c>
      <c r="H175" s="3">
        <f>IF($I$5=0,0,IF(AND($I$5-IF('Справочные данные'!F175&lt;=0.9,0.1,IF('Справочные данные'!F175&lt;=8,0.12,0.5))&gt;='Справочные данные'!$F175,$I$5-IF('Справочные данные'!G175&lt;=0.9,0.1,IF('Справочные данные'!G175&lt;=8,0.12,0.5))&lt;='Справочные данные'!$G175),1,0))</f>
        <v>0</v>
      </c>
      <c r="I175" s="3">
        <f>IF($I$5=0,0,IF(AND($I$5&gt;='Справочные данные'!$F175,$I$5&lt;='Справочные данные'!$G175),1,0))</f>
        <v>0</v>
      </c>
      <c r="J175" s="3">
        <f>IF($I$5=0,0,IF(AND($I$5+IF('Справочные данные'!F175&lt;=0.9,0.1,IF('Справочные данные'!F175&lt;=8,0.2,0.5))&gt;='Справочные данные'!F175,$I$5+IF('Справочные данные'!G175&lt;=0.9,0.1,IF('Справочные данные'!G175&lt;=8,0.2,0.5))&lt;='Справочные данные'!G175),1,0))</f>
        <v>0</v>
      </c>
      <c r="K175" s="3">
        <f>IF($L$5=0,0,IF(AND($L$5-IF('Справочные данные'!L175&lt;=5,0.2,IF('Справочные данные'!L175&lt;=20,0.5,1))&gt;='Справочные данные'!$L175,$L$5-IF('Справочные данные'!M175&lt;=5,0.2,IF('Справочные данные'!M175&lt;=20,0.5,1))&lt;='Справочные данные'!$M175),1,0))</f>
        <v>0</v>
      </c>
      <c r="L175" s="3">
        <f>IF($L$5=0,0,IF(AND($L$5&gt;='Справочные данные'!$L175,$L$5&lt;='Справочные данные'!$M175),1,0))</f>
        <v>0</v>
      </c>
      <c r="M175" s="3">
        <f>IF($L$5=0,0,IF(AND($L$5+IF('Справочные данные'!L175&lt;=5,0.2,IF('Справочные данные'!L175&lt;=20,0.5,1))&gt;='Справочные данные'!L175,$L$5+IF('Справочные данные'!M175&lt;=5,0.2,IF('Справочные данные'!M175&lt;=20,0.5,1))&lt;='Справочные данные'!M175),1,0))</f>
        <v>0</v>
      </c>
      <c r="N175" s="3">
        <f>IF($O$5=0,0,IF(AND($O$5-IF('Справочные данные'!N175&lt;=1,0.1,IF('Справочные данные'!N175&lt;=2,0.15,IF('Справочные данные'!N175&lt;=3,0.2,IF('Справочные данные'!N175&lt;=6,0.25,0.5))))&gt;='Справочные данные'!$N175,$O$5-IF('Справочные данные'!O175&lt;=1,0.1,IF('Справочные данные'!O175&lt;=2,0.15,IF('Справочные данные'!O175&lt;=3,0.2,IF('Справочные данные'!O175&lt;=6,0.25,0.5))))&lt;='Справочные данные'!$O175),1,0))</f>
        <v>0</v>
      </c>
      <c r="O175" s="4">
        <f>IF($O$5=0,0,IF(AND($O$5&gt;='Справочные данные'!$N175,$O$5&lt;='Справочные данные'!$O175),1,0))</f>
        <v>0</v>
      </c>
      <c r="P175" s="3">
        <f>IF($O$5=0,0,IF(AND($O$5+IF('Справочные данные'!N175&lt;=1,0.1,IF('Справочные данные'!N175&lt;=2,0.1,IF('Справочные данные'!N175&lt;=3,0.2,IF('Справочные данные'!N175&lt;=6,0.2,0.5))))&gt;='Справочные данные'!$N175,$O$5+IF('Справочные данные'!O175&lt;=1,0.1,IF('Справочные данные'!O175&lt;=2,0.1,IF('Справочные данные'!O175&lt;=3,0.2,IF('Справочные данные'!O175&lt;=6,0.2,0.5))))&lt;='Справочные данные'!$O175),1,0))</f>
        <v>0</v>
      </c>
      <c r="Q175" s="3">
        <f>IF($R$5=0,0,IF(AND($R$5-0.1&gt;='Справочные данные'!$P175,$R$5-0.1&lt;='Справочные данные'!$Q175),1,0))</f>
        <v>0</v>
      </c>
      <c r="R175" s="3">
        <f>IF($R$5=0,0,IF(AND($R$5&gt;='Справочные данные'!$P175,$R$5&lt;='Справочные данные'!$Q175),1,0))</f>
        <v>0</v>
      </c>
      <c r="S175" s="3">
        <f>IF($R$5=0,0,IF(AND($R$5+0.1&gt;='Справочные данные'!$P175,$R$5+0.1&lt;='Справочные данные'!$Q175),1,0))</f>
        <v>0</v>
      </c>
      <c r="T175" s="3">
        <f>IF($U$5=0,0,IF(AND($U$5-0.02&gt;='Справочные данные'!$R175,$U$5-0.02&lt;='Справочные данные'!$S175),1,0))</f>
        <v>0</v>
      </c>
      <c r="U175" s="3">
        <f>IF($U$5=0,0,IF(AND($U$5&gt;='Справочные данные'!$R175,$U$5&lt;='Справочные данные'!$S175),1,0))</f>
        <v>0</v>
      </c>
      <c r="V175" s="3">
        <f>IF($U$5=0,0,IF(AND($U$5+0.03&gt;='Справочные данные'!$R175,$U$5+0.03&lt;='Справочные данные'!$S175),1,0))</f>
        <v>0</v>
      </c>
      <c r="W175" s="33">
        <f>IF($X$5=0,0,IF(AND($X$5-0.01&gt;='Справочные данные'!$T175,$X$5-0.01&lt;='Справочные данные'!$U175),1,0))</f>
        <v>0</v>
      </c>
      <c r="X175" s="33">
        <f>IF($X$5=0,0,IF(AND($X$5&gt;='Справочные данные'!$T175,$X$5&lt;='Справочные данные'!$U175),1,0))</f>
        <v>0</v>
      </c>
      <c r="Y175" s="34">
        <f>IF($X$5=0,0,IF(AND($X$5+0.01&gt;='Справочные данные'!$T175,$X$5+0.01&lt;='Справочные данные'!$U175),1,0))</f>
        <v>0</v>
      </c>
      <c r="Z175" s="3">
        <f>IF($AA$5=0,0,IF(AND($AA$5-IF('Справочные данные'!V175&lt;=0.5,0.03,IF('Справочные данные'!V175&lt;=1,0.05,0.1))&gt;='Справочные данные'!$V175,$AA$5-IF('Справочные данные'!W175&lt;=0.5,0.03,IF('Справочные данные'!W175&lt;=1,0.05,0.1))&lt;='Справочные данные'!$W175),1,0))</f>
        <v>0</v>
      </c>
      <c r="AA175" s="3">
        <f>IF($AA$5=0,0,IF(AND($AA$5&gt;='Справочные данные'!$V175,$AA$5&lt;='Справочные данные'!$W175),1,0))</f>
        <v>0</v>
      </c>
      <c r="AB175" s="3">
        <f>IF($AA$5=0,0,IF(AND($AA$5+IF('Справочные данные'!V175&lt;=0.5,0.03,IF('Справочные данные'!V175&lt;=1,0.05,0.1))&gt;='Справочные данные'!$V175,$AA$5+IF('Справочные данные'!W175&lt;=0.5,0.03,IF('Справочные данные'!W175&lt;=1,0.05,0.1))&lt;='Справочные данные'!$W175),1,0))</f>
        <v>0</v>
      </c>
      <c r="AC175" s="3">
        <f>IF($AD$5=0,0,IF(AND($AD$5-0.02&gt;='Справочные данные'!$X175,$AD$5-0.02&lt;='Справочные данные'!$Y175),1,0))</f>
        <v>0</v>
      </c>
      <c r="AD175" s="3">
        <f>IF($AD$5=0,0,IF(AND($AD$5&gt;='Справочные данные'!$X175,$AD$5&lt;='Справочные данные'!$Y175),1,0))</f>
        <v>0</v>
      </c>
      <c r="AE175" s="3">
        <f>IF($AD$5=0,0,IF(AND($AD$5+0.02&gt;='Справочные данные'!$X175,$AD$5+0.02&lt;='Справочные данные'!$Y175),1,0))</f>
        <v>0</v>
      </c>
      <c r="AF175" s="3">
        <f>IF($AG$5=0,0,IF(AND($AG$5-0.02&gt;='Справочные данные'!$AF175,$AG$5-0.02&lt;='Справочные данные'!$AG175),1,0))</f>
        <v>0</v>
      </c>
      <c r="AG175" s="3">
        <f>IF($AG$5=0,0,IF(AND($AG$5&gt;='Справочные данные'!$AF175,$AG$5&lt;='Справочные данные'!$AG175),1,0))</f>
        <v>0</v>
      </c>
      <c r="AH175" s="3">
        <f>IF($AG$5=0,0,IF(AND($AG$5+0.02&gt;='Справочные данные'!$AF175,$AG$5+0.02&lt;='Справочные данные'!$AG175),1,0))</f>
        <v>0</v>
      </c>
      <c r="AI175" s="3">
        <f>IF($AJ$5=0,0,IF(AND($AJ$5-0.05&gt;='Справочные данные'!$AH175,$AJ$5-0.05&lt;='Справочные данные'!$AI175),1,0))</f>
        <v>0</v>
      </c>
      <c r="AJ175" s="3">
        <f>IF($AJ$5=0,0,IF(AND($AJ$5&gt;='Справочные данные'!$AH175,$AJ$5&lt;='Справочные данные'!$AI175),1,0))</f>
        <v>0</v>
      </c>
      <c r="AK175" s="3">
        <f>IF($AJ$5=0,0,IF(AND($AJ$5+0.05&gt;='Справочные данные'!$AH175,$AJ$5+0.05&lt;='Справочные данные'!$AI175),1,0))</f>
        <v>0</v>
      </c>
      <c r="AL175">
        <f t="shared" si="4"/>
        <v>1</v>
      </c>
      <c r="AM175" t="str">
        <f t="shared" si="5"/>
        <v>-</v>
      </c>
      <c r="AN175" s="23" t="s">
        <v>196</v>
      </c>
    </row>
    <row r="176" spans="1:40" x14ac:dyDescent="0.25">
      <c r="A176" s="32" t="s">
        <v>197</v>
      </c>
      <c r="B176" s="3">
        <f>IF($C$5=0,0,IF(AND($C$5-IF('Справочные данные'!B176&lt;=0.12,0,0.02)&gt;='Справочные данные'!B176,$C$5-IF('Справочные данные'!C176&lt;=0.12,0,0.02)&lt;='Справочные данные'!C176),1,0))</f>
        <v>1</v>
      </c>
      <c r="C176" s="3">
        <f>IF($C$5=0,0,IF(AND($C$5&gt;='Справочные данные'!B176,'Справочные данные'!$B$2&lt;='Справочные данные'!C176),1,0))</f>
        <v>0</v>
      </c>
      <c r="D176" s="3">
        <f>IF($C$5=0,0,IF(AND($C$5+IF('Справочные данные'!B176&lt;=0.12,0.01,0.02)&gt;='Справочные данные'!B176,$C$5+IF('Справочные данные'!C176&lt;=0.12,0.01,0.02)&lt;='Справочные данные'!C176),1,0))</f>
        <v>0</v>
      </c>
      <c r="E176" s="3">
        <f>IF($F$5=0,0,IF(AND($F$5-IF('Справочные данные'!D176&lt;=0.9,0.1,0.1)&gt;='Справочные данные'!D176,$F$5-IF('Справочные данные'!E176&lt;=0.9,0.1,0.1)&lt;='Справочные данные'!E176),1,0))</f>
        <v>1</v>
      </c>
      <c r="F176" s="3">
        <f>IF($F$5=0,0,IF(AND($F$5&gt;='Справочные данные'!$D176,$F$5&lt;='Справочные данные'!E176),1,0))</f>
        <v>1</v>
      </c>
      <c r="G176" s="3">
        <f>IF($F$5=0,0,IF(AND($F$5+IF('Справочные данные'!D176&lt;=0.9,0.1,0.2)&gt;='Справочные данные'!D176,$F$5+IF('Справочные данные'!E176&lt;=0.9,0.1,0.2)&lt;='Справочные данные'!E176),1,0))</f>
        <v>1</v>
      </c>
      <c r="H176" s="3">
        <f>IF($I$5=0,0,IF(AND($I$5-IF('Справочные данные'!F176&lt;=0.9,0.1,IF('Справочные данные'!F176&lt;=8,0.12,0.5))&gt;='Справочные данные'!$F176,$I$5-IF('Справочные данные'!G176&lt;=0.9,0.1,IF('Справочные данные'!G176&lt;=8,0.12,0.5))&lt;='Справочные данные'!$G176),1,0))</f>
        <v>0</v>
      </c>
      <c r="I176" s="3">
        <f>IF($I$5=0,0,IF(AND($I$5&gt;='Справочные данные'!$F176,$I$5&lt;='Справочные данные'!$G176),1,0))</f>
        <v>0</v>
      </c>
      <c r="J176" s="3">
        <f>IF($I$5=0,0,IF(AND($I$5+IF('Справочные данные'!F176&lt;=0.9,0.1,IF('Справочные данные'!F176&lt;=8,0.2,0.5))&gt;='Справочные данные'!F176,$I$5+IF('Справочные данные'!G176&lt;=0.9,0.1,IF('Справочные данные'!G176&lt;=8,0.2,0.5))&lt;='Справочные данные'!G176),1,0))</f>
        <v>0</v>
      </c>
      <c r="K176" s="3">
        <f>IF($L$5=0,0,IF(AND($L$5-IF('Справочные данные'!L176&lt;=5,0.2,IF('Справочные данные'!L176&lt;=20,0.5,1))&gt;='Справочные данные'!$L176,$L$5-IF('Справочные данные'!M176&lt;=5,0.2,IF('Справочные данные'!M176&lt;=20,0.5,1))&lt;='Справочные данные'!$M176),1,0))</f>
        <v>0</v>
      </c>
      <c r="L176" s="3">
        <f>IF($L$5=0,0,IF(AND($L$5&gt;='Справочные данные'!$L176,$L$5&lt;='Справочные данные'!$M176),1,0))</f>
        <v>0</v>
      </c>
      <c r="M176" s="3">
        <f>IF($L$5=0,0,IF(AND($L$5+IF('Справочные данные'!L176&lt;=5,0.2,IF('Справочные данные'!L176&lt;=20,0.5,1))&gt;='Справочные данные'!L176,$L$5+IF('Справочные данные'!M176&lt;=5,0.2,IF('Справочные данные'!M176&lt;=20,0.5,1))&lt;='Справочные данные'!M176),1,0))</f>
        <v>0</v>
      </c>
      <c r="N176" s="3">
        <f>IF($O$5=0,0,IF(AND($O$5-IF('Справочные данные'!N176&lt;=1,0.1,IF('Справочные данные'!N176&lt;=2,0.15,IF('Справочные данные'!N176&lt;=3,0.2,IF('Справочные данные'!N176&lt;=6,0.25,0.5))))&gt;='Справочные данные'!$N176,$O$5-IF('Справочные данные'!O176&lt;=1,0.1,IF('Справочные данные'!O176&lt;=2,0.15,IF('Справочные данные'!O176&lt;=3,0.2,IF('Справочные данные'!O176&lt;=6,0.25,0.5))))&lt;='Справочные данные'!$O176),1,0))</f>
        <v>0</v>
      </c>
      <c r="O176" s="4">
        <f>IF($O$5=0,0,IF(AND($O$5&gt;='Справочные данные'!$N176,$O$5&lt;='Справочные данные'!$O176),1,0))</f>
        <v>0</v>
      </c>
      <c r="P176" s="3">
        <f>IF($O$5=0,0,IF(AND($O$5+IF('Справочные данные'!N176&lt;=1,0.1,IF('Справочные данные'!N176&lt;=2,0.1,IF('Справочные данные'!N176&lt;=3,0.2,IF('Справочные данные'!N176&lt;=6,0.2,0.5))))&gt;='Справочные данные'!$N176,$O$5+IF('Справочные данные'!O176&lt;=1,0.1,IF('Справочные данные'!O176&lt;=2,0.1,IF('Справочные данные'!O176&lt;=3,0.2,IF('Справочные данные'!O176&lt;=6,0.2,0.5))))&lt;='Справочные данные'!$O176),1,0))</f>
        <v>0</v>
      </c>
      <c r="Q176" s="3">
        <f>IF($R$5=0,0,IF(AND($R$5-0.1&gt;='Справочные данные'!$P176,$R$5-0.1&lt;='Справочные данные'!$Q176),1,0))</f>
        <v>0</v>
      </c>
      <c r="R176" s="3">
        <f>IF($R$5=0,0,IF(AND($R$5&gt;='Справочные данные'!$P176,$R$5&lt;='Справочные данные'!$Q176),1,0))</f>
        <v>0</v>
      </c>
      <c r="S176" s="3">
        <f>IF($R$5=0,0,IF(AND($R$5+0.1&gt;='Справочные данные'!$P176,$R$5+0.1&lt;='Справочные данные'!$Q176),1,0))</f>
        <v>0</v>
      </c>
      <c r="T176" s="3">
        <f>IF($U$5=0,0,IF(AND($U$5-0.02&gt;='Справочные данные'!$R176,$U$5-0.02&lt;='Справочные данные'!$S176),1,0))</f>
        <v>0</v>
      </c>
      <c r="U176" s="3">
        <f>IF($U$5=0,0,IF(AND($U$5&gt;='Справочные данные'!$R176,$U$5&lt;='Справочные данные'!$S176),1,0))</f>
        <v>0</v>
      </c>
      <c r="V176" s="3">
        <f>IF($U$5=0,0,IF(AND($U$5+0.03&gt;='Справочные данные'!$R176,$U$5+0.03&lt;='Справочные данные'!$S176),1,0))</f>
        <v>0</v>
      </c>
      <c r="W176" s="33">
        <f>IF($X$5=0,0,IF(AND($X$5-0.01&gt;='Справочные данные'!$T176,$X$5-0.01&lt;='Справочные данные'!$U176),1,0))</f>
        <v>0</v>
      </c>
      <c r="X176" s="33">
        <f>IF($X$5=0,0,IF(AND($X$5&gt;='Справочные данные'!$T176,$X$5&lt;='Справочные данные'!$U176),1,0))</f>
        <v>0</v>
      </c>
      <c r="Y176" s="34">
        <f>IF($X$5=0,0,IF(AND($X$5+0.01&gt;='Справочные данные'!$T176,$X$5+0.01&lt;='Справочные данные'!$U176),1,0))</f>
        <v>0</v>
      </c>
      <c r="Z176" s="3">
        <f>IF($AA$5=0,0,IF(AND($AA$5-IF('Справочные данные'!V176&lt;=0.5,0.03,IF('Справочные данные'!V176&lt;=1,0.05,0.1))&gt;='Справочные данные'!$V176,$AA$5-IF('Справочные данные'!W176&lt;=0.5,0.03,IF('Справочные данные'!W176&lt;=1,0.05,0.1))&lt;='Справочные данные'!$W176),1,0))</f>
        <v>0</v>
      </c>
      <c r="AA176" s="3">
        <f>IF($AA$5=0,0,IF(AND($AA$5&gt;='Справочные данные'!$V176,$AA$5&lt;='Справочные данные'!$W176),1,0))</f>
        <v>0</v>
      </c>
      <c r="AB176" s="3">
        <f>IF($AA$5=0,0,IF(AND($AA$5+IF('Справочные данные'!V176&lt;=0.5,0.03,IF('Справочные данные'!V176&lt;=1,0.05,0.1))&gt;='Справочные данные'!$V176,$AA$5+IF('Справочные данные'!W176&lt;=0.5,0.03,IF('Справочные данные'!W176&lt;=1,0.05,0.1))&lt;='Справочные данные'!$W176),1,0))</f>
        <v>0</v>
      </c>
      <c r="AC176" s="3">
        <f>IF($AD$5=0,0,IF(AND($AD$5-0.02&gt;='Справочные данные'!$X176,$AD$5-0.02&lt;='Справочные данные'!$Y176),1,0))</f>
        <v>0</v>
      </c>
      <c r="AD176" s="3">
        <f>IF($AD$5=0,0,IF(AND($AD$5&gt;='Справочные данные'!$X176,$AD$5&lt;='Справочные данные'!$Y176),1,0))</f>
        <v>0</v>
      </c>
      <c r="AE176" s="3">
        <f>IF($AD$5=0,0,IF(AND($AD$5+0.02&gt;='Справочные данные'!$X176,$AD$5+0.02&lt;='Справочные данные'!$Y176),1,0))</f>
        <v>0</v>
      </c>
      <c r="AF176" s="3">
        <f>IF($AG$5=0,0,IF(AND($AG$5-0.02&gt;='Справочные данные'!$AF176,$AG$5-0.02&lt;='Справочные данные'!$AG176),1,0))</f>
        <v>0</v>
      </c>
      <c r="AG176" s="3">
        <f>IF($AG$5=0,0,IF(AND($AG$5&gt;='Справочные данные'!$AF176,$AG$5&lt;='Справочные данные'!$AG176),1,0))</f>
        <v>0</v>
      </c>
      <c r="AH176" s="3">
        <f>IF($AG$5=0,0,IF(AND($AG$5+0.02&gt;='Справочные данные'!$AF176,$AG$5+0.02&lt;='Справочные данные'!$AG176),1,0))</f>
        <v>0</v>
      </c>
      <c r="AI176" s="3">
        <f>IF($AJ$5=0,0,IF(AND($AJ$5-0.05&gt;='Справочные данные'!$AH176,$AJ$5-0.05&lt;='Справочные данные'!$AI176),1,0))</f>
        <v>0</v>
      </c>
      <c r="AJ176" s="3">
        <f>IF($AJ$5=0,0,IF(AND($AJ$5&gt;='Справочные данные'!$AH176,$AJ$5&lt;='Справочные данные'!$AI176),1,0))</f>
        <v>0</v>
      </c>
      <c r="AK176" s="3">
        <f>IF($AJ$5=0,0,IF(AND($AJ$5+0.05&gt;='Справочные данные'!$AH176,$AJ$5+0.05&lt;='Справочные данные'!$AI176),1,0))</f>
        <v>0</v>
      </c>
      <c r="AL176">
        <f t="shared" si="4"/>
        <v>4</v>
      </c>
      <c r="AM176" t="str">
        <f t="shared" si="5"/>
        <v>-</v>
      </c>
      <c r="AN176" s="23" t="s">
        <v>197</v>
      </c>
    </row>
    <row r="177" spans="1:40" x14ac:dyDescent="0.25">
      <c r="A177" s="32" t="s">
        <v>198</v>
      </c>
      <c r="B177" s="3">
        <f>IF($C$5=0,0,IF(AND($C$5-IF('Справочные данные'!B177&lt;=0.12,0,0.02)&gt;='Справочные данные'!B177,$C$5-IF('Справочные данные'!C177&lt;=0.12,0,0.02)&lt;='Справочные данные'!C177),1,0))</f>
        <v>0</v>
      </c>
      <c r="C177" s="3">
        <f>IF($C$5=0,0,IF(AND($C$5&gt;='Справочные данные'!B177,'Справочные данные'!$B$2&lt;='Справочные данные'!C177),1,0))</f>
        <v>0</v>
      </c>
      <c r="D177" s="3">
        <f>IF($C$5=0,0,IF(AND($C$5+IF('Справочные данные'!B177&lt;=0.12,0.01,0.02)&gt;='Справочные данные'!B177,$C$5+IF('Справочные данные'!C177&lt;=0.12,0.01,0.02)&lt;='Справочные данные'!C177),1,0))</f>
        <v>0</v>
      </c>
      <c r="E177" s="3">
        <f>IF($F$5=0,0,IF(AND($F$5-IF('Справочные данные'!D177&lt;=0.9,0.1,0.1)&gt;='Справочные данные'!D177,$F$5-IF('Справочные данные'!E177&lt;=0.9,0.1,0.1)&lt;='Справочные данные'!E177),1,0))</f>
        <v>1</v>
      </c>
      <c r="F177" s="3">
        <f>IF($F$5=0,0,IF(AND($F$5&gt;='Справочные данные'!$D177,$F$5&lt;='Справочные данные'!E177),1,0))</f>
        <v>1</v>
      </c>
      <c r="G177" s="3">
        <f>IF($F$5=0,0,IF(AND($F$5+IF('Справочные данные'!D177&lt;=0.9,0.1,0.2)&gt;='Справочные данные'!D177,$F$5+IF('Справочные данные'!E177&lt;=0.9,0.1,0.2)&lt;='Справочные данные'!E177),1,0))</f>
        <v>1</v>
      </c>
      <c r="H177" s="3">
        <f>IF($I$5=0,0,IF(AND($I$5-IF('Справочные данные'!F177&lt;=0.9,0.1,IF('Справочные данные'!F177&lt;=8,0.12,0.5))&gt;='Справочные данные'!$F177,$I$5-IF('Справочные данные'!G177&lt;=0.9,0.1,IF('Справочные данные'!G177&lt;=8,0.12,0.5))&lt;='Справочные данные'!$G177),1,0))</f>
        <v>0</v>
      </c>
      <c r="I177" s="3">
        <f>IF($I$5=0,0,IF(AND($I$5&gt;='Справочные данные'!$F177,$I$5&lt;='Справочные данные'!$G177),1,0))</f>
        <v>0</v>
      </c>
      <c r="J177" s="3">
        <f>IF($I$5=0,0,IF(AND($I$5+IF('Справочные данные'!F177&lt;=0.9,0.1,IF('Справочные данные'!F177&lt;=8,0.2,0.5))&gt;='Справочные данные'!F177,$I$5+IF('Справочные данные'!G177&lt;=0.9,0.1,IF('Справочные данные'!G177&lt;=8,0.2,0.5))&lt;='Справочные данные'!G177),1,0))</f>
        <v>0</v>
      </c>
      <c r="K177" s="3">
        <f>IF($L$5=0,0,IF(AND($L$5-IF('Справочные данные'!L177&lt;=5,0.2,IF('Справочные данные'!L177&lt;=20,0.5,1))&gt;='Справочные данные'!$L177,$L$5-IF('Справочные данные'!M177&lt;=5,0.2,IF('Справочные данные'!M177&lt;=20,0.5,1))&lt;='Справочные данные'!$M177),1,0))</f>
        <v>0</v>
      </c>
      <c r="L177" s="3">
        <f>IF($L$5=0,0,IF(AND($L$5&gt;='Справочные данные'!$L177,$L$5&lt;='Справочные данные'!$M177),1,0))</f>
        <v>1</v>
      </c>
      <c r="M177" s="3">
        <f>IF($L$5=0,0,IF(AND($L$5+IF('Справочные данные'!L177&lt;=5,0.2,IF('Справочные данные'!L177&lt;=20,0.5,1))&gt;='Справочные данные'!L177,$L$5+IF('Справочные данные'!M177&lt;=5,0.2,IF('Справочные данные'!M177&lt;=20,0.5,1))&lt;='Справочные данные'!M177),1,0))</f>
        <v>1</v>
      </c>
      <c r="N177" s="3">
        <f>IF($O$5=0,0,IF(AND($O$5-IF('Справочные данные'!N177&lt;=1,0.1,IF('Справочные данные'!N177&lt;=2,0.15,IF('Справочные данные'!N177&lt;=3,0.2,IF('Справочные данные'!N177&lt;=6,0.25,0.5))))&gt;='Справочные данные'!$N177,$O$5-IF('Справочные данные'!O177&lt;=1,0.1,IF('Справочные данные'!O177&lt;=2,0.15,IF('Справочные данные'!O177&lt;=3,0.2,IF('Справочные данные'!O177&lt;=6,0.25,0.5))))&lt;='Справочные данные'!$O177),1,0))</f>
        <v>0</v>
      </c>
      <c r="O177" s="4">
        <f>IF($O$5=0,0,IF(AND($O$5&gt;='Справочные данные'!$N177,$O$5&lt;='Справочные данные'!$O177),1,0))</f>
        <v>1</v>
      </c>
      <c r="P177" s="3">
        <f>IF($O$5=0,0,IF(AND($O$5+IF('Справочные данные'!N177&lt;=1,0.1,IF('Справочные данные'!N177&lt;=2,0.1,IF('Справочные данные'!N177&lt;=3,0.2,IF('Справочные данные'!N177&lt;=6,0.2,0.5))))&gt;='Справочные данные'!$N177,$O$5+IF('Справочные данные'!O177&lt;=1,0.1,IF('Справочные данные'!O177&lt;=2,0.1,IF('Справочные данные'!O177&lt;=3,0.2,IF('Справочные данные'!O177&lt;=6,0.2,0.5))))&lt;='Справочные данные'!$O177),1,0))</f>
        <v>1</v>
      </c>
      <c r="Q177" s="3">
        <f>IF($R$5=0,0,IF(AND($R$5-0.1&gt;='Справочные данные'!$P177,$R$5-0.1&lt;='Справочные данные'!$Q177),1,0))</f>
        <v>0</v>
      </c>
      <c r="R177" s="3">
        <f>IF($R$5=0,0,IF(AND($R$5&gt;='Справочные данные'!$P177,$R$5&lt;='Справочные данные'!$Q177),1,0))</f>
        <v>0</v>
      </c>
      <c r="S177" s="3">
        <f>IF($R$5=0,0,IF(AND($R$5+0.1&gt;='Справочные данные'!$P177,$R$5+0.1&lt;='Справочные данные'!$Q177),1,0))</f>
        <v>0</v>
      </c>
      <c r="T177" s="3">
        <f>IF($U$5=0,0,IF(AND($U$5-0.02&gt;='Справочные данные'!$R177,$U$5-0.02&lt;='Справочные данные'!$S177),1,0))</f>
        <v>0</v>
      </c>
      <c r="U177" s="3">
        <f>IF($U$5=0,0,IF(AND($U$5&gt;='Справочные данные'!$R177,$U$5&lt;='Справочные данные'!$S177),1,0))</f>
        <v>0</v>
      </c>
      <c r="V177" s="3">
        <f>IF($U$5=0,0,IF(AND($U$5+0.03&gt;='Справочные данные'!$R177,$U$5+0.03&lt;='Справочные данные'!$S177),1,0))</f>
        <v>0</v>
      </c>
      <c r="W177" s="33">
        <f>IF($X$5=0,0,IF(AND($X$5-0.01&gt;='Справочные данные'!$T177,$X$5-0.01&lt;='Справочные данные'!$U177),1,0))</f>
        <v>0</v>
      </c>
      <c r="X177" s="33">
        <f>IF($X$5=0,0,IF(AND($X$5&gt;='Справочные данные'!$T177,$X$5&lt;='Справочные данные'!$U177),1,0))</f>
        <v>0</v>
      </c>
      <c r="Y177" s="34">
        <f>IF($X$5=0,0,IF(AND($X$5+0.01&gt;='Справочные данные'!$T177,$X$5+0.01&lt;='Справочные данные'!$U177),1,0))</f>
        <v>0</v>
      </c>
      <c r="Z177" s="3">
        <f>IF($AA$5=0,0,IF(AND($AA$5-IF('Справочные данные'!V177&lt;=0.5,0.03,IF('Справочные данные'!V177&lt;=1,0.05,0.1))&gt;='Справочные данные'!$V177,$AA$5-IF('Справочные данные'!W177&lt;=0.5,0.03,IF('Справочные данные'!W177&lt;=1,0.05,0.1))&lt;='Справочные данные'!$W177),1,0))</f>
        <v>0</v>
      </c>
      <c r="AA177" s="3">
        <f>IF($AA$5=0,0,IF(AND($AA$5&gt;='Справочные данные'!$V177,$AA$5&lt;='Справочные данные'!$W177),1,0))</f>
        <v>0</v>
      </c>
      <c r="AB177" s="3">
        <f>IF($AA$5=0,0,IF(AND($AA$5+IF('Справочные данные'!V177&lt;=0.5,0.03,IF('Справочные данные'!V177&lt;=1,0.05,0.1))&gt;='Справочные данные'!$V177,$AA$5+IF('Справочные данные'!W177&lt;=0.5,0.03,IF('Справочные данные'!W177&lt;=1,0.05,0.1))&lt;='Справочные данные'!$W177),1,0))</f>
        <v>0</v>
      </c>
      <c r="AC177" s="3">
        <f>IF($AD$5=0,0,IF(AND($AD$5-0.02&gt;='Справочные данные'!$X177,$AD$5-0.02&lt;='Справочные данные'!$Y177),1,0))</f>
        <v>0</v>
      </c>
      <c r="AD177" s="3">
        <f>IF($AD$5=0,0,IF(AND($AD$5&gt;='Справочные данные'!$X177,$AD$5&lt;='Справочные данные'!$Y177),1,0))</f>
        <v>0</v>
      </c>
      <c r="AE177" s="3">
        <f>IF($AD$5=0,0,IF(AND($AD$5+0.02&gt;='Справочные данные'!$X177,$AD$5+0.02&lt;='Справочные данные'!$Y177),1,0))</f>
        <v>0</v>
      </c>
      <c r="AF177" s="3">
        <f>IF($AG$5=0,0,IF(AND($AG$5-0.02&gt;='Справочные данные'!$AF177,$AG$5-0.02&lt;='Справочные данные'!$AG177),1,0))</f>
        <v>0</v>
      </c>
      <c r="AG177" s="3">
        <f>IF($AG$5=0,0,IF(AND($AG$5&gt;='Справочные данные'!$AF177,$AG$5&lt;='Справочные данные'!$AG177),1,0))</f>
        <v>0</v>
      </c>
      <c r="AH177" s="3">
        <f>IF($AG$5=0,0,IF(AND($AG$5+0.02&gt;='Справочные данные'!$AF177,$AG$5+0.02&lt;='Справочные данные'!$AG177),1,0))</f>
        <v>0</v>
      </c>
      <c r="AI177" s="3">
        <f>IF($AJ$5=0,0,IF(AND($AJ$5-0.05&gt;='Справочные данные'!$AH177,$AJ$5-0.05&lt;='Справочные данные'!$AI177),1,0))</f>
        <v>0</v>
      </c>
      <c r="AJ177" s="3">
        <f>IF($AJ$5=0,0,IF(AND($AJ$5&gt;='Справочные данные'!$AH177,$AJ$5&lt;='Справочные данные'!$AI177),1,0))</f>
        <v>0</v>
      </c>
      <c r="AK177" s="3">
        <f>IF($AJ$5=0,0,IF(AND($AJ$5+0.05&gt;='Справочные данные'!$AH177,$AJ$5+0.05&lt;='Справочные данные'!$AI177),1,0))</f>
        <v>0</v>
      </c>
      <c r="AL177">
        <f t="shared" si="4"/>
        <v>7</v>
      </c>
      <c r="AM177" t="str">
        <f t="shared" si="5"/>
        <v>-</v>
      </c>
      <c r="AN177" s="23" t="s">
        <v>198</v>
      </c>
    </row>
    <row r="178" spans="1:40" x14ac:dyDescent="0.25">
      <c r="A178" s="32" t="s">
        <v>199</v>
      </c>
      <c r="B178" s="3">
        <f>IF($C$5=0,0,IF(AND($C$5-IF('Справочные данные'!B178&lt;=0.12,0,0.02)&gt;='Справочные данные'!B178,$C$5-IF('Справочные данные'!C178&lt;=0.12,0,0.02)&lt;='Справочные данные'!C178),1,0))</f>
        <v>0</v>
      </c>
      <c r="C178" s="3">
        <f>IF($C$5=0,0,IF(AND($C$5&gt;='Справочные данные'!B178,'Справочные данные'!$B$2&lt;='Справочные данные'!C178),1,0))</f>
        <v>0</v>
      </c>
      <c r="D178" s="3">
        <f>IF($C$5=0,0,IF(AND($C$5+IF('Справочные данные'!B178&lt;=0.12,0.01,0.02)&gt;='Справочные данные'!B178,$C$5+IF('Справочные данные'!C178&lt;=0.12,0.01,0.02)&lt;='Справочные данные'!C178),1,0))</f>
        <v>0</v>
      </c>
      <c r="E178" s="3">
        <f>IF($F$5=0,0,IF(AND($F$5-IF('Справочные данные'!D178&lt;=0.9,0.1,0.1)&gt;='Справочные данные'!D178,$F$5-IF('Справочные данные'!E178&lt;=0.9,0.1,0.1)&lt;='Справочные данные'!E178),1,0))</f>
        <v>1</v>
      </c>
      <c r="F178" s="3">
        <f>IF($F$5=0,0,IF(AND($F$5&gt;='Справочные данные'!$D178,$F$5&lt;='Справочные данные'!E178),1,0))</f>
        <v>1</v>
      </c>
      <c r="G178" s="3">
        <f>IF($F$5=0,0,IF(AND($F$5+IF('Справочные данные'!D178&lt;=0.9,0.1,0.2)&gt;='Справочные данные'!D178,$F$5+IF('Справочные данные'!E178&lt;=0.9,0.1,0.2)&lt;='Справочные данные'!E178),1,0))</f>
        <v>1</v>
      </c>
      <c r="H178" s="3">
        <f>IF($I$5=0,0,IF(AND($I$5-IF('Справочные данные'!F178&lt;=0.9,0.1,IF('Справочные данные'!F178&lt;=8,0.12,0.5))&gt;='Справочные данные'!$F178,$I$5-IF('Справочные данные'!G178&lt;=0.9,0.1,IF('Справочные данные'!G178&lt;=8,0.12,0.5))&lt;='Справочные данные'!$G178),1,0))</f>
        <v>0</v>
      </c>
      <c r="I178" s="3">
        <f>IF($I$5=0,0,IF(AND($I$5&gt;='Справочные данные'!$F178,$I$5&lt;='Справочные данные'!$G178),1,0))</f>
        <v>0</v>
      </c>
      <c r="J178" s="3">
        <f>IF($I$5=0,0,IF(AND($I$5+IF('Справочные данные'!F178&lt;=0.9,0.1,IF('Справочные данные'!F178&lt;=8,0.2,0.5))&gt;='Справочные данные'!F178,$I$5+IF('Справочные данные'!G178&lt;=0.9,0.1,IF('Справочные данные'!G178&lt;=8,0.2,0.5))&lt;='Справочные данные'!G178),1,0))</f>
        <v>0</v>
      </c>
      <c r="K178" s="3">
        <f>IF($L$5=0,0,IF(AND($L$5-IF('Справочные данные'!L178&lt;=5,0.2,IF('Справочные данные'!L178&lt;=20,0.5,1))&gt;='Справочные данные'!$L178,$L$5-IF('Справочные данные'!M178&lt;=5,0.2,IF('Справочные данные'!M178&lt;=20,0.5,1))&lt;='Справочные данные'!$M178),1,0))</f>
        <v>0</v>
      </c>
      <c r="L178" s="3">
        <f>IF($L$5=0,0,IF(AND($L$5&gt;='Справочные данные'!$L178,$L$5&lt;='Справочные данные'!$M178),1,0))</f>
        <v>0</v>
      </c>
      <c r="M178" s="3">
        <f>IF($L$5=0,0,IF(AND($L$5+IF('Справочные данные'!L178&lt;=5,0.2,IF('Справочные данные'!L178&lt;=20,0.5,1))&gt;='Справочные данные'!L178,$L$5+IF('Справочные данные'!M178&lt;=5,0.2,IF('Справочные данные'!M178&lt;=20,0.5,1))&lt;='Справочные данные'!M178),1,0))</f>
        <v>0</v>
      </c>
      <c r="N178" s="3">
        <f>IF($O$5=0,0,IF(AND($O$5-IF('Справочные данные'!N178&lt;=1,0.1,IF('Справочные данные'!N178&lt;=2,0.15,IF('Справочные данные'!N178&lt;=3,0.2,IF('Справочные данные'!N178&lt;=6,0.25,0.5))))&gt;='Справочные данные'!$N178,$O$5-IF('Справочные данные'!O178&lt;=1,0.1,IF('Справочные данные'!O178&lt;=2,0.15,IF('Справочные данные'!O178&lt;=3,0.2,IF('Справочные данные'!O178&lt;=6,0.25,0.5))))&lt;='Справочные данные'!$O178),1,0))</f>
        <v>0</v>
      </c>
      <c r="O178" s="4">
        <f>IF($O$5=0,0,IF(AND($O$5&gt;='Справочные данные'!$N178,$O$5&lt;='Справочные данные'!$O178),1,0))</f>
        <v>1</v>
      </c>
      <c r="P178" s="3">
        <f>IF($O$5=0,0,IF(AND($O$5+IF('Справочные данные'!N178&lt;=1,0.1,IF('Справочные данные'!N178&lt;=2,0.1,IF('Справочные данные'!N178&lt;=3,0.2,IF('Справочные данные'!N178&lt;=6,0.2,0.5))))&gt;='Справочные данные'!$N178,$O$5+IF('Справочные данные'!O178&lt;=1,0.1,IF('Справочные данные'!O178&lt;=2,0.1,IF('Справочные данные'!O178&lt;=3,0.2,IF('Справочные данные'!O178&lt;=6,0.2,0.5))))&lt;='Справочные данные'!$O178),1,0))</f>
        <v>1</v>
      </c>
      <c r="Q178" s="3">
        <f>IF($R$5=0,0,IF(AND($R$5-0.1&gt;='Справочные данные'!$P178,$R$5-0.1&lt;='Справочные данные'!$Q178),1,0))</f>
        <v>0</v>
      </c>
      <c r="R178" s="3">
        <f>IF($R$5=0,0,IF(AND($R$5&gt;='Справочные данные'!$P178,$R$5&lt;='Справочные данные'!$Q178),1,0))</f>
        <v>0</v>
      </c>
      <c r="S178" s="3">
        <f>IF($R$5=0,0,IF(AND($R$5+0.1&gt;='Справочные данные'!$P178,$R$5+0.1&lt;='Справочные данные'!$Q178),1,0))</f>
        <v>0</v>
      </c>
      <c r="T178" s="3">
        <f>IF($U$5=0,0,IF(AND($U$5-0.02&gt;='Справочные данные'!$R178,$U$5-0.02&lt;='Справочные данные'!$S178),1,0))</f>
        <v>0</v>
      </c>
      <c r="U178" s="3">
        <f>IF($U$5=0,0,IF(AND($U$5&gt;='Справочные данные'!$R178,$U$5&lt;='Справочные данные'!$S178),1,0))</f>
        <v>0</v>
      </c>
      <c r="V178" s="3">
        <f>IF($U$5=0,0,IF(AND($U$5+0.03&gt;='Справочные данные'!$R178,$U$5+0.03&lt;='Справочные данные'!$S178),1,0))</f>
        <v>0</v>
      </c>
      <c r="W178" s="33">
        <f>IF($X$5=0,0,IF(AND($X$5-0.01&gt;='Справочные данные'!$T178,$X$5-0.01&lt;='Справочные данные'!$U178),1,0))</f>
        <v>0</v>
      </c>
      <c r="X178" s="33">
        <f>IF($X$5=0,0,IF(AND($X$5&gt;='Справочные данные'!$T178,$X$5&lt;='Справочные данные'!$U178),1,0))</f>
        <v>0</v>
      </c>
      <c r="Y178" s="34">
        <f>IF($X$5=0,0,IF(AND($X$5+0.01&gt;='Справочные данные'!$T178,$X$5+0.01&lt;='Справочные данные'!$U178),1,0))</f>
        <v>0</v>
      </c>
      <c r="Z178" s="3">
        <f>IF($AA$5=0,0,IF(AND($AA$5-IF('Справочные данные'!V178&lt;=0.5,0.03,IF('Справочные данные'!V178&lt;=1,0.05,0.1))&gt;='Справочные данные'!$V178,$AA$5-IF('Справочные данные'!W178&lt;=0.5,0.03,IF('Справочные данные'!W178&lt;=1,0.05,0.1))&lt;='Справочные данные'!$W178),1,0))</f>
        <v>0</v>
      </c>
      <c r="AA178" s="3">
        <f>IF($AA$5=0,0,IF(AND($AA$5&gt;='Справочные данные'!$V178,$AA$5&lt;='Справочные данные'!$W178),1,0))</f>
        <v>0</v>
      </c>
      <c r="AB178" s="3">
        <f>IF($AA$5=0,0,IF(AND($AA$5+IF('Справочные данные'!V178&lt;=0.5,0.03,IF('Справочные данные'!V178&lt;=1,0.05,0.1))&gt;='Справочные данные'!$V178,$AA$5+IF('Справочные данные'!W178&lt;=0.5,0.03,IF('Справочные данные'!W178&lt;=1,0.05,0.1))&lt;='Справочные данные'!$W178),1,0))</f>
        <v>0</v>
      </c>
      <c r="AC178" s="3">
        <f>IF($AD$5=0,0,IF(AND($AD$5-0.02&gt;='Справочные данные'!$X178,$AD$5-0.02&lt;='Справочные данные'!$Y178),1,0))</f>
        <v>0</v>
      </c>
      <c r="AD178" s="3">
        <f>IF($AD$5=0,0,IF(AND($AD$5&gt;='Справочные данные'!$X178,$AD$5&lt;='Справочные данные'!$Y178),1,0))</f>
        <v>0</v>
      </c>
      <c r="AE178" s="3">
        <f>IF($AD$5=0,0,IF(AND($AD$5+0.02&gt;='Справочные данные'!$X178,$AD$5+0.02&lt;='Справочные данные'!$Y178),1,0))</f>
        <v>0</v>
      </c>
      <c r="AF178" s="3">
        <f>IF($AG$5=0,0,IF(AND($AG$5-0.02&gt;='Справочные данные'!$AF178,$AG$5-0.02&lt;='Справочные данные'!$AG178),1,0))</f>
        <v>0</v>
      </c>
      <c r="AG178" s="3">
        <f>IF($AG$5=0,0,IF(AND($AG$5&gt;='Справочные данные'!$AF178,$AG$5&lt;='Справочные данные'!$AG178),1,0))</f>
        <v>0</v>
      </c>
      <c r="AH178" s="3">
        <f>IF($AG$5=0,0,IF(AND($AG$5+0.02&gt;='Справочные данные'!$AF178,$AG$5+0.02&lt;='Справочные данные'!$AG178),1,0))</f>
        <v>0</v>
      </c>
      <c r="AI178" s="3">
        <f>IF($AJ$5=0,0,IF(AND($AJ$5-0.05&gt;='Справочные данные'!$AH178,$AJ$5-0.05&lt;='Справочные данные'!$AI178),1,0))</f>
        <v>0</v>
      </c>
      <c r="AJ178" s="3">
        <f>IF($AJ$5=0,0,IF(AND($AJ$5&gt;='Справочные данные'!$AH178,$AJ$5&lt;='Справочные данные'!$AI178),1,0))</f>
        <v>0</v>
      </c>
      <c r="AK178" s="3">
        <f>IF($AJ$5=0,0,IF(AND($AJ$5+0.05&gt;='Справочные данные'!$AH178,$AJ$5+0.05&lt;='Справочные данные'!$AI178),1,0))</f>
        <v>0</v>
      </c>
      <c r="AL178">
        <f t="shared" si="4"/>
        <v>5</v>
      </c>
      <c r="AM178" t="str">
        <f t="shared" si="5"/>
        <v>-</v>
      </c>
      <c r="AN178" s="23" t="s">
        <v>199</v>
      </c>
    </row>
    <row r="179" spans="1:40" x14ac:dyDescent="0.25">
      <c r="A179" s="32" t="s">
        <v>200</v>
      </c>
      <c r="B179" s="3">
        <f>IF($C$5=0,0,IF(AND($C$5-IF('Справочные данные'!B179&lt;=0.12,0,0.02)&gt;='Справочные данные'!B179,$C$5-IF('Справочные данные'!C179&lt;=0.12,0,0.02)&lt;='Справочные данные'!C179),1,0))</f>
        <v>0</v>
      </c>
      <c r="C179" s="3">
        <f>IF($C$5=0,0,IF(AND($C$5&gt;='Справочные данные'!B179,'Справочные данные'!$B$2&lt;='Справочные данные'!C179),1,0))</f>
        <v>0</v>
      </c>
      <c r="D179" s="3">
        <f>IF($C$5=0,0,IF(AND($C$5+IF('Справочные данные'!B179&lt;=0.12,0.01,0.02)&gt;='Справочные данные'!B179,$C$5+IF('Справочные данные'!C179&lt;=0.12,0.01,0.02)&lt;='Справочные данные'!C179),1,0))</f>
        <v>0</v>
      </c>
      <c r="E179" s="3">
        <f>IF($F$5=0,0,IF(AND($F$5-IF('Справочные данные'!D179&lt;=0.9,0.1,0.1)&gt;='Справочные данные'!D179,$F$5-IF('Справочные данные'!E179&lt;=0.9,0.1,0.1)&lt;='Справочные данные'!E179),1,0))</f>
        <v>1</v>
      </c>
      <c r="F179" s="3">
        <f>IF($F$5=0,0,IF(AND($F$5&gt;='Справочные данные'!$D179,$F$5&lt;='Справочные данные'!E179),1,0))</f>
        <v>1</v>
      </c>
      <c r="G179" s="3">
        <f>IF($F$5=0,0,IF(AND($F$5+IF('Справочные данные'!D179&lt;=0.9,0.1,0.2)&gt;='Справочные данные'!D179,$F$5+IF('Справочные данные'!E179&lt;=0.9,0.1,0.2)&lt;='Справочные данные'!E179),1,0))</f>
        <v>1</v>
      </c>
      <c r="H179" s="3">
        <f>IF($I$5=0,0,IF(AND($I$5-IF('Справочные данные'!F179&lt;=0.9,0.1,IF('Справочные данные'!F179&lt;=8,0.12,0.5))&gt;='Справочные данные'!$F179,$I$5-IF('Справочные данные'!G179&lt;=0.9,0.1,IF('Справочные данные'!G179&lt;=8,0.12,0.5))&lt;='Справочные данные'!$G179),1,0))</f>
        <v>0</v>
      </c>
      <c r="I179" s="3">
        <f>IF($I$5=0,0,IF(AND($I$5&gt;='Справочные данные'!$F179,$I$5&lt;='Справочные данные'!$G179),1,0))</f>
        <v>0</v>
      </c>
      <c r="J179" s="3">
        <f>IF($I$5=0,0,IF(AND($I$5+IF('Справочные данные'!F179&lt;=0.9,0.1,IF('Справочные данные'!F179&lt;=8,0.2,0.5))&gt;='Справочные данные'!F179,$I$5+IF('Справочные данные'!G179&lt;=0.9,0.1,IF('Справочные данные'!G179&lt;=8,0.2,0.5))&lt;='Справочные данные'!G179),1,0))</f>
        <v>0</v>
      </c>
      <c r="K179" s="3">
        <f>IF($L$5=0,0,IF(AND($L$5-IF('Справочные данные'!L179&lt;=5,0.2,IF('Справочные данные'!L179&lt;=20,0.5,1))&gt;='Справочные данные'!$L179,$L$5-IF('Справочные данные'!M179&lt;=5,0.2,IF('Справочные данные'!M179&lt;=20,0.5,1))&lt;='Справочные данные'!$M179),1,0))</f>
        <v>0</v>
      </c>
      <c r="L179" s="3">
        <f>IF($L$5=0,0,IF(AND($L$5&gt;='Справочные данные'!$L179,$L$5&lt;='Справочные данные'!$M179),1,0))</f>
        <v>0</v>
      </c>
      <c r="M179" s="3">
        <f>IF($L$5=0,0,IF(AND($L$5+IF('Справочные данные'!L179&lt;=5,0.2,IF('Справочные данные'!L179&lt;=20,0.5,1))&gt;='Справочные данные'!L179,$L$5+IF('Справочные данные'!M179&lt;=5,0.2,IF('Справочные данные'!M179&lt;=20,0.5,1))&lt;='Справочные данные'!M179),1,0))</f>
        <v>0</v>
      </c>
      <c r="N179" s="3">
        <f>IF($O$5=0,0,IF(AND($O$5-IF('Справочные данные'!N179&lt;=1,0.1,IF('Справочные данные'!N179&lt;=2,0.15,IF('Справочные данные'!N179&lt;=3,0.2,IF('Справочные данные'!N179&lt;=6,0.25,0.5))))&gt;='Справочные данные'!$N179,$O$5-IF('Справочные данные'!O179&lt;=1,0.1,IF('Справочные данные'!O179&lt;=2,0.15,IF('Справочные данные'!O179&lt;=3,0.2,IF('Справочные данные'!O179&lt;=6,0.25,0.5))))&lt;='Справочные данные'!$O179),1,0))</f>
        <v>0</v>
      </c>
      <c r="O179" s="4">
        <f>IF($O$5=0,0,IF(AND($O$5&gt;='Справочные данные'!$N179,$O$5&lt;='Справочные данные'!$O179),1,0))</f>
        <v>0</v>
      </c>
      <c r="P179" s="3">
        <f>IF($O$5=0,0,IF(AND($O$5+IF('Справочные данные'!N179&lt;=1,0.1,IF('Справочные данные'!N179&lt;=2,0.1,IF('Справочные данные'!N179&lt;=3,0.2,IF('Справочные данные'!N179&lt;=6,0.2,0.5))))&gt;='Справочные данные'!$N179,$O$5+IF('Справочные данные'!O179&lt;=1,0.1,IF('Справочные данные'!O179&lt;=2,0.1,IF('Справочные данные'!O179&lt;=3,0.2,IF('Справочные данные'!O179&lt;=6,0.2,0.5))))&lt;='Справочные данные'!$O179),1,0))</f>
        <v>0</v>
      </c>
      <c r="Q179" s="3">
        <f>IF($R$5=0,0,IF(AND($R$5-0.1&gt;='Справочные данные'!$P179,$R$5-0.1&lt;='Справочные данные'!$Q179),1,0))</f>
        <v>0</v>
      </c>
      <c r="R179" s="3">
        <f>IF($R$5=0,0,IF(AND($R$5&gt;='Справочные данные'!$P179,$R$5&lt;='Справочные данные'!$Q179),1,0))</f>
        <v>0</v>
      </c>
      <c r="S179" s="3">
        <f>IF($R$5=0,0,IF(AND($R$5+0.1&gt;='Справочные данные'!$P179,$R$5+0.1&lt;='Справочные данные'!$Q179),1,0))</f>
        <v>0</v>
      </c>
      <c r="T179" s="3">
        <f>IF($U$5=0,0,IF(AND($U$5-0.02&gt;='Справочные данные'!$R179,$U$5-0.02&lt;='Справочные данные'!$S179),1,0))</f>
        <v>0</v>
      </c>
      <c r="U179" s="3">
        <f>IF($U$5=0,0,IF(AND($U$5&gt;='Справочные данные'!$R179,$U$5&lt;='Справочные данные'!$S179),1,0))</f>
        <v>0</v>
      </c>
      <c r="V179" s="3">
        <f>IF($U$5=0,0,IF(AND($U$5+0.03&gt;='Справочные данные'!$R179,$U$5+0.03&lt;='Справочные данные'!$S179),1,0))</f>
        <v>0</v>
      </c>
      <c r="W179" s="33">
        <f>IF($X$5=0,0,IF(AND($X$5-0.01&gt;='Справочные данные'!$T179,$X$5-0.01&lt;='Справочные данные'!$U179),1,0))</f>
        <v>0</v>
      </c>
      <c r="X179" s="33">
        <f>IF($X$5=0,0,IF(AND($X$5&gt;='Справочные данные'!$T179,$X$5&lt;='Справочные данные'!$U179),1,0))</f>
        <v>0</v>
      </c>
      <c r="Y179" s="34">
        <f>IF($X$5=0,0,IF(AND($X$5+0.01&gt;='Справочные данные'!$T179,$X$5+0.01&lt;='Справочные данные'!$U179),1,0))</f>
        <v>0</v>
      </c>
      <c r="Z179" s="3">
        <f>IF($AA$5=0,0,IF(AND($AA$5-IF('Справочные данные'!V179&lt;=0.5,0.03,IF('Справочные данные'!V179&lt;=1,0.05,0.1))&gt;='Справочные данные'!$V179,$AA$5-IF('Справочные данные'!W179&lt;=0.5,0.03,IF('Справочные данные'!W179&lt;=1,0.05,0.1))&lt;='Справочные данные'!$W179),1,0))</f>
        <v>0</v>
      </c>
      <c r="AA179" s="3">
        <f>IF($AA$5=0,0,IF(AND($AA$5&gt;='Справочные данные'!$V179,$AA$5&lt;='Справочные данные'!$W179),1,0))</f>
        <v>0</v>
      </c>
      <c r="AB179" s="3">
        <f>IF($AA$5=0,0,IF(AND($AA$5+IF('Справочные данные'!V179&lt;=0.5,0.03,IF('Справочные данные'!V179&lt;=1,0.05,0.1))&gt;='Справочные данные'!$V179,$AA$5+IF('Справочные данные'!W179&lt;=0.5,0.03,IF('Справочные данные'!W179&lt;=1,0.05,0.1))&lt;='Справочные данные'!$W179),1,0))</f>
        <v>0</v>
      </c>
      <c r="AC179" s="3">
        <f>IF($AD$5=0,0,IF(AND($AD$5-0.02&gt;='Справочные данные'!$X179,$AD$5-0.02&lt;='Справочные данные'!$Y179),1,0))</f>
        <v>0</v>
      </c>
      <c r="AD179" s="3">
        <f>IF($AD$5=0,0,IF(AND($AD$5&gt;='Справочные данные'!$X179,$AD$5&lt;='Справочные данные'!$Y179),1,0))</f>
        <v>0</v>
      </c>
      <c r="AE179" s="3">
        <f>IF($AD$5=0,0,IF(AND($AD$5+0.02&gt;='Справочные данные'!$X179,$AD$5+0.02&lt;='Справочные данные'!$Y179),1,0))</f>
        <v>0</v>
      </c>
      <c r="AF179" s="3">
        <f>IF($AG$5=0,0,IF(AND($AG$5-0.02&gt;='Справочные данные'!$AF179,$AG$5-0.02&lt;='Справочные данные'!$AG179),1,0))</f>
        <v>0</v>
      </c>
      <c r="AG179" s="3">
        <f>IF($AG$5=0,0,IF(AND($AG$5&gt;='Справочные данные'!$AF179,$AG$5&lt;='Справочные данные'!$AG179),1,0))</f>
        <v>0</v>
      </c>
      <c r="AH179" s="3">
        <f>IF($AG$5=0,0,IF(AND($AG$5+0.02&gt;='Справочные данные'!$AF179,$AG$5+0.02&lt;='Справочные данные'!$AG179),1,0))</f>
        <v>0</v>
      </c>
      <c r="AI179" s="3">
        <f>IF($AJ$5=0,0,IF(AND($AJ$5-0.05&gt;='Справочные данные'!$AH179,$AJ$5-0.05&lt;='Справочные данные'!$AI179),1,0))</f>
        <v>0</v>
      </c>
      <c r="AJ179" s="3">
        <f>IF($AJ$5=0,0,IF(AND($AJ$5&gt;='Справочные данные'!$AH179,$AJ$5&lt;='Справочные данные'!$AI179),1,0))</f>
        <v>0</v>
      </c>
      <c r="AK179" s="3">
        <f>IF($AJ$5=0,0,IF(AND($AJ$5+0.05&gt;='Справочные данные'!$AH179,$AJ$5+0.05&lt;='Справочные данные'!$AI179),1,0))</f>
        <v>0</v>
      </c>
      <c r="AL179">
        <f t="shared" si="4"/>
        <v>3</v>
      </c>
      <c r="AM179" t="str">
        <f t="shared" si="5"/>
        <v>-</v>
      </c>
      <c r="AN179" s="23" t="s">
        <v>200</v>
      </c>
    </row>
    <row r="180" spans="1:40" x14ac:dyDescent="0.25">
      <c r="A180" s="32" t="s">
        <v>201</v>
      </c>
      <c r="B180" s="3">
        <f>IF($C$5=0,0,IF(AND($C$5-IF('Справочные данные'!B180&lt;=0.12,0,0.02)&gt;='Справочные данные'!B180,$C$5-IF('Справочные данные'!C180&lt;=0.12,0,0.02)&lt;='Справочные данные'!C180),1,0))</f>
        <v>0</v>
      </c>
      <c r="C180" s="3">
        <f>IF($C$5=0,0,IF(AND($C$5&gt;='Справочные данные'!B180,'Справочные данные'!$B$2&lt;='Справочные данные'!C180),1,0))</f>
        <v>0</v>
      </c>
      <c r="D180" s="3">
        <f>IF($C$5=0,0,IF(AND($C$5+IF('Справочные данные'!B180&lt;=0.12,0.01,0.02)&gt;='Справочные данные'!B180,$C$5+IF('Справочные данные'!C180&lt;=0.12,0.01,0.02)&lt;='Справочные данные'!C180),1,0))</f>
        <v>0</v>
      </c>
      <c r="E180" s="3">
        <f>IF($F$5=0,0,IF(AND($F$5-IF('Справочные данные'!D180&lt;=0.9,0.1,0.1)&gt;='Справочные данные'!D180,$F$5-IF('Справочные данные'!E180&lt;=0.9,0.1,0.1)&lt;='Справочные данные'!E180),1,0))</f>
        <v>1</v>
      </c>
      <c r="F180" s="3">
        <f>IF($F$5=0,0,IF(AND($F$5&gt;='Справочные данные'!$D180,$F$5&lt;='Справочные данные'!E180),1,0))</f>
        <v>0</v>
      </c>
      <c r="G180" s="3">
        <f>IF($F$5=0,0,IF(AND($F$5+IF('Справочные данные'!D180&lt;=0.9,0.1,0.2)&gt;='Справочные данные'!D180,$F$5+IF('Справочные данные'!E180&lt;=0.9,0.1,0.2)&lt;='Справочные данные'!E180),1,0))</f>
        <v>0</v>
      </c>
      <c r="H180" s="3">
        <f>IF($I$5=0,0,IF(AND($I$5-IF('Справочные данные'!F180&lt;=0.9,0.1,IF('Справочные данные'!F180&lt;=8,0.12,0.5))&gt;='Справочные данные'!$F180,$I$5-IF('Справочные данные'!G180&lt;=0.9,0.1,IF('Справочные данные'!G180&lt;=8,0.12,0.5))&lt;='Справочные данные'!$G180),1,0))</f>
        <v>0</v>
      </c>
      <c r="I180" s="3">
        <f>IF($I$5=0,0,IF(AND($I$5&gt;='Справочные данные'!$F180,$I$5&lt;='Справочные данные'!$G180),1,0))</f>
        <v>0</v>
      </c>
      <c r="J180" s="3">
        <f>IF($I$5=0,0,IF(AND($I$5+IF('Справочные данные'!F180&lt;=0.9,0.1,IF('Справочные данные'!F180&lt;=8,0.2,0.5))&gt;='Справочные данные'!F180,$I$5+IF('Справочные данные'!G180&lt;=0.9,0.1,IF('Справочные данные'!G180&lt;=8,0.2,0.5))&lt;='Справочные данные'!G180),1,0))</f>
        <v>0</v>
      </c>
      <c r="K180" s="3">
        <f>IF($L$5=0,0,IF(AND($L$5-IF('Справочные данные'!L180&lt;=5,0.2,IF('Справочные данные'!L180&lt;=20,0.5,1))&gt;='Справочные данные'!$L180,$L$5-IF('Справочные данные'!M180&lt;=5,0.2,IF('Справочные данные'!M180&lt;=20,0.5,1))&lt;='Справочные данные'!$M180),1,0))</f>
        <v>0</v>
      </c>
      <c r="L180" s="3">
        <f>IF($L$5=0,0,IF(AND($L$5&gt;='Справочные данные'!$L180,$L$5&lt;='Справочные данные'!$M180),1,0))</f>
        <v>0</v>
      </c>
      <c r="M180" s="3">
        <f>IF($L$5=0,0,IF(AND($L$5+IF('Справочные данные'!L180&lt;=5,0.2,IF('Справочные данные'!L180&lt;=20,0.5,1))&gt;='Справочные данные'!L180,$L$5+IF('Справочные данные'!M180&lt;=5,0.2,IF('Справочные данные'!M180&lt;=20,0.5,1))&lt;='Справочные данные'!M180),1,0))</f>
        <v>0</v>
      </c>
      <c r="N180" s="3">
        <f>IF($O$5=0,0,IF(AND($O$5-IF('Справочные данные'!N180&lt;=1,0.1,IF('Справочные данные'!N180&lt;=2,0.15,IF('Справочные данные'!N180&lt;=3,0.2,IF('Справочные данные'!N180&lt;=6,0.25,0.5))))&gt;='Справочные данные'!$N180,$O$5-IF('Справочные данные'!O180&lt;=1,0.1,IF('Справочные данные'!O180&lt;=2,0.15,IF('Справочные данные'!O180&lt;=3,0.2,IF('Справочные данные'!O180&lt;=6,0.25,0.5))))&lt;='Справочные данные'!$O180),1,0))</f>
        <v>0</v>
      </c>
      <c r="O180" s="4">
        <f>IF($O$5=0,0,IF(AND($O$5&gt;='Справочные данные'!$N180,$O$5&lt;='Справочные данные'!$O180),1,0))</f>
        <v>1</v>
      </c>
      <c r="P180" s="3">
        <f>IF($O$5=0,0,IF(AND($O$5+IF('Справочные данные'!N180&lt;=1,0.1,IF('Справочные данные'!N180&lt;=2,0.1,IF('Справочные данные'!N180&lt;=3,0.2,IF('Справочные данные'!N180&lt;=6,0.2,0.5))))&gt;='Справочные данные'!$N180,$O$5+IF('Справочные данные'!O180&lt;=1,0.1,IF('Справочные данные'!O180&lt;=2,0.1,IF('Справочные данные'!O180&lt;=3,0.2,IF('Справочные данные'!O180&lt;=6,0.2,0.5))))&lt;='Справочные данные'!$O180),1,0))</f>
        <v>1</v>
      </c>
      <c r="Q180" s="3">
        <f>IF($R$5=0,0,IF(AND($R$5-0.1&gt;='Справочные данные'!$P180,$R$5-0.1&lt;='Справочные данные'!$Q180),1,0))</f>
        <v>0</v>
      </c>
      <c r="R180" s="3">
        <f>IF($R$5=0,0,IF(AND($R$5&gt;='Справочные данные'!$P180,$R$5&lt;='Справочные данные'!$Q180),1,0))</f>
        <v>0</v>
      </c>
      <c r="S180" s="3">
        <f>IF($R$5=0,0,IF(AND($R$5+0.1&gt;='Справочные данные'!$P180,$R$5+0.1&lt;='Справочные данные'!$Q180),1,0))</f>
        <v>0</v>
      </c>
      <c r="T180" s="3">
        <f>IF($U$5=0,0,IF(AND($U$5-0.02&gt;='Справочные данные'!$R180,$U$5-0.02&lt;='Справочные данные'!$S180),1,0))</f>
        <v>0</v>
      </c>
      <c r="U180" s="3">
        <f>IF($U$5=0,0,IF(AND($U$5&gt;='Справочные данные'!$R180,$U$5&lt;='Справочные данные'!$S180),1,0))</f>
        <v>0</v>
      </c>
      <c r="V180" s="3">
        <f>IF($U$5=0,0,IF(AND($U$5+0.03&gt;='Справочные данные'!$R180,$U$5+0.03&lt;='Справочные данные'!$S180),1,0))</f>
        <v>0</v>
      </c>
      <c r="W180" s="33">
        <f>IF($X$5=0,0,IF(AND($X$5-0.01&gt;='Справочные данные'!$T180,$X$5-0.01&lt;='Справочные данные'!$U180),1,0))</f>
        <v>0</v>
      </c>
      <c r="X180" s="33">
        <f>IF($X$5=0,0,IF(AND($X$5&gt;='Справочные данные'!$T180,$X$5&lt;='Справочные данные'!$U180),1,0))</f>
        <v>0</v>
      </c>
      <c r="Y180" s="34">
        <f>IF($X$5=0,0,IF(AND($X$5+0.01&gt;='Справочные данные'!$T180,$X$5+0.01&lt;='Справочные данные'!$U180),1,0))</f>
        <v>0</v>
      </c>
      <c r="Z180" s="3">
        <f>IF($AA$5=0,0,IF(AND($AA$5-IF('Справочные данные'!V180&lt;=0.5,0.03,IF('Справочные данные'!V180&lt;=1,0.05,0.1))&gt;='Справочные данные'!$V180,$AA$5-IF('Справочные данные'!W180&lt;=0.5,0.03,IF('Справочные данные'!W180&lt;=1,0.05,0.1))&lt;='Справочные данные'!$W180),1,0))</f>
        <v>0</v>
      </c>
      <c r="AA180" s="3">
        <f>IF($AA$5=0,0,IF(AND($AA$5&gt;='Справочные данные'!$V180,$AA$5&lt;='Справочные данные'!$W180),1,0))</f>
        <v>0</v>
      </c>
      <c r="AB180" s="3">
        <f>IF($AA$5=0,0,IF(AND($AA$5+IF('Справочные данные'!V180&lt;=0.5,0.03,IF('Справочные данные'!V180&lt;=1,0.05,0.1))&gt;='Справочные данные'!$V180,$AA$5+IF('Справочные данные'!W180&lt;=0.5,0.03,IF('Справочные данные'!W180&lt;=1,0.05,0.1))&lt;='Справочные данные'!$W180),1,0))</f>
        <v>0</v>
      </c>
      <c r="AC180" s="3">
        <f>IF($AD$5=0,0,IF(AND($AD$5-0.02&gt;='Справочные данные'!$X180,$AD$5-0.02&lt;='Справочные данные'!$Y180),1,0))</f>
        <v>0</v>
      </c>
      <c r="AD180" s="3">
        <f>IF($AD$5=0,0,IF(AND($AD$5&gt;='Справочные данные'!$X180,$AD$5&lt;='Справочные данные'!$Y180),1,0))</f>
        <v>0</v>
      </c>
      <c r="AE180" s="3">
        <f>IF($AD$5=0,0,IF(AND($AD$5+0.02&gt;='Справочные данные'!$X180,$AD$5+0.02&lt;='Справочные данные'!$Y180),1,0))</f>
        <v>0</v>
      </c>
      <c r="AF180" s="3">
        <f>IF($AG$5=0,0,IF(AND($AG$5-0.02&gt;='Справочные данные'!$AF180,$AG$5-0.02&lt;='Справочные данные'!$AG180),1,0))</f>
        <v>0</v>
      </c>
      <c r="AG180" s="3">
        <f>IF($AG$5=0,0,IF(AND($AG$5&gt;='Справочные данные'!$AF180,$AG$5&lt;='Справочные данные'!$AG180),1,0))</f>
        <v>0</v>
      </c>
      <c r="AH180" s="3">
        <f>IF($AG$5=0,0,IF(AND($AG$5+0.02&gt;='Справочные данные'!$AF180,$AG$5+0.02&lt;='Справочные данные'!$AG180),1,0))</f>
        <v>0</v>
      </c>
      <c r="AI180" s="3">
        <f>IF($AJ$5=0,0,IF(AND($AJ$5-0.05&gt;='Справочные данные'!$AH180,$AJ$5-0.05&lt;='Справочные данные'!$AI180),1,0))</f>
        <v>0</v>
      </c>
      <c r="AJ180" s="3">
        <f>IF($AJ$5=0,0,IF(AND($AJ$5&gt;='Справочные данные'!$AH180,$AJ$5&lt;='Справочные данные'!$AI180),1,0))</f>
        <v>0</v>
      </c>
      <c r="AK180" s="3">
        <f>IF($AJ$5=0,0,IF(AND($AJ$5+0.05&gt;='Справочные данные'!$AH180,$AJ$5+0.05&lt;='Справочные данные'!$AI180),1,0))</f>
        <v>0</v>
      </c>
      <c r="AL180">
        <f t="shared" si="4"/>
        <v>3</v>
      </c>
      <c r="AM180" t="str">
        <f t="shared" si="5"/>
        <v>-</v>
      </c>
      <c r="AN180" s="23" t="s">
        <v>201</v>
      </c>
    </row>
    <row r="181" spans="1:40" x14ac:dyDescent="0.25">
      <c r="A181" s="32" t="s">
        <v>202</v>
      </c>
      <c r="B181" s="3">
        <f>IF($C$5=0,0,IF(AND($C$5-IF('Справочные данные'!B181&lt;=0.12,0,0.02)&gt;='Справочные данные'!B181,$C$5-IF('Справочные данные'!C181&lt;=0.12,0,0.02)&lt;='Справочные данные'!C181),1,0))</f>
        <v>0</v>
      </c>
      <c r="C181" s="3">
        <f>IF($C$5=0,0,IF(AND($C$5&gt;='Справочные данные'!B181,'Справочные данные'!$B$2&lt;='Справочные данные'!C181),1,0))</f>
        <v>0</v>
      </c>
      <c r="D181" s="3">
        <f>IF($C$5=0,0,IF(AND($C$5+IF('Справочные данные'!B181&lt;=0.12,0.01,0.02)&gt;='Справочные данные'!B181,$C$5+IF('Справочные данные'!C181&lt;=0.12,0.01,0.02)&lt;='Справочные данные'!C181),1,0))</f>
        <v>0</v>
      </c>
      <c r="E181" s="3">
        <f>IF($F$5=0,0,IF(AND($F$5-IF('Справочные данные'!D181&lt;=0.9,0.1,0.1)&gt;='Справочные данные'!D181,$F$5-IF('Справочные данные'!E181&lt;=0.9,0.1,0.1)&lt;='Справочные данные'!E181),1,0))</f>
        <v>1</v>
      </c>
      <c r="F181" s="3">
        <f>IF($F$5=0,0,IF(AND($F$5&gt;='Справочные данные'!$D181,$F$5&lt;='Справочные данные'!E181),1,0))</f>
        <v>1</v>
      </c>
      <c r="G181" s="3">
        <f>IF($F$5=0,0,IF(AND($F$5+IF('Справочные данные'!D181&lt;=0.9,0.1,0.2)&gt;='Справочные данные'!D181,$F$5+IF('Справочные данные'!E181&lt;=0.9,0.1,0.2)&lt;='Справочные данные'!E181),1,0))</f>
        <v>1</v>
      </c>
      <c r="H181" s="3">
        <f>IF($I$5=0,0,IF(AND($I$5-IF('Справочные данные'!F181&lt;=0.9,0.1,IF('Справочные данные'!F181&lt;=8,0.12,0.5))&gt;='Справочные данные'!$F181,$I$5-IF('Справочные данные'!G181&lt;=0.9,0.1,IF('Справочные данные'!G181&lt;=8,0.12,0.5))&lt;='Справочные данные'!$G181),1,0))</f>
        <v>0</v>
      </c>
      <c r="I181" s="3">
        <f>IF($I$5=0,0,IF(AND($I$5&gt;='Справочные данные'!$F181,$I$5&lt;='Справочные данные'!$G181),1,0))</f>
        <v>0</v>
      </c>
      <c r="J181" s="3">
        <f>IF($I$5=0,0,IF(AND($I$5+IF('Справочные данные'!F181&lt;=0.9,0.1,IF('Справочные данные'!F181&lt;=8,0.2,0.5))&gt;='Справочные данные'!F181,$I$5+IF('Справочные данные'!G181&lt;=0.9,0.1,IF('Справочные данные'!G181&lt;=8,0.2,0.5))&lt;='Справочные данные'!G181),1,0))</f>
        <v>0</v>
      </c>
      <c r="K181" s="3">
        <f>IF($L$5=0,0,IF(AND($L$5-IF('Справочные данные'!L181&lt;=5,0.2,IF('Справочные данные'!L181&lt;=20,0.5,1))&gt;='Справочные данные'!$L181,$L$5-IF('Справочные данные'!M181&lt;=5,0.2,IF('Справочные данные'!M181&lt;=20,0.5,1))&lt;='Справочные данные'!$M181),1,0))</f>
        <v>0</v>
      </c>
      <c r="L181" s="3">
        <f>IF($L$5=0,0,IF(AND($L$5&gt;='Справочные данные'!$L181,$L$5&lt;='Справочные данные'!$M181),1,0))</f>
        <v>1</v>
      </c>
      <c r="M181" s="3">
        <f>IF($L$5=0,0,IF(AND($L$5+IF('Справочные данные'!L181&lt;=5,0.2,IF('Справочные данные'!L181&lt;=20,0.5,1))&gt;='Справочные данные'!L181,$L$5+IF('Справочные данные'!M181&lt;=5,0.2,IF('Справочные данные'!M181&lt;=20,0.5,1))&lt;='Справочные данные'!M181),1,0))</f>
        <v>1</v>
      </c>
      <c r="N181" s="3">
        <f>IF($O$5=0,0,IF(AND($O$5-IF('Справочные данные'!N181&lt;=1,0.1,IF('Справочные данные'!N181&lt;=2,0.15,IF('Справочные данные'!N181&lt;=3,0.2,IF('Справочные данные'!N181&lt;=6,0.25,0.5))))&gt;='Справочные данные'!$N181,$O$5-IF('Справочные данные'!O181&lt;=1,0.1,IF('Справочные данные'!O181&lt;=2,0.15,IF('Справочные данные'!O181&lt;=3,0.2,IF('Справочные данные'!O181&lt;=6,0.25,0.5))))&lt;='Справочные данные'!$O181),1,0))</f>
        <v>0</v>
      </c>
      <c r="O181" s="4">
        <f>IF($O$5=0,0,IF(AND($O$5&gt;='Справочные данные'!$N181,$O$5&lt;='Справочные данные'!$O181),1,0))</f>
        <v>1</v>
      </c>
      <c r="P181" s="3">
        <f>IF($O$5=0,0,IF(AND($O$5+IF('Справочные данные'!N181&lt;=1,0.1,IF('Справочные данные'!N181&lt;=2,0.1,IF('Справочные данные'!N181&lt;=3,0.2,IF('Справочные данные'!N181&lt;=6,0.2,0.5))))&gt;='Справочные данные'!$N181,$O$5+IF('Справочные данные'!O181&lt;=1,0.1,IF('Справочные данные'!O181&lt;=2,0.1,IF('Справочные данные'!O181&lt;=3,0.2,IF('Справочные данные'!O181&lt;=6,0.2,0.5))))&lt;='Справочные данные'!$O181),1,0))</f>
        <v>1</v>
      </c>
      <c r="Q181" s="3">
        <f>IF($R$5=0,0,IF(AND($R$5-0.1&gt;='Справочные данные'!$P181,$R$5-0.1&lt;='Справочные данные'!$Q181),1,0))</f>
        <v>0</v>
      </c>
      <c r="R181" s="3">
        <f>IF($R$5=0,0,IF(AND($R$5&gt;='Справочные данные'!$P181,$R$5&lt;='Справочные данные'!$Q181),1,0))</f>
        <v>0</v>
      </c>
      <c r="S181" s="3">
        <f>IF($R$5=0,0,IF(AND($R$5+0.1&gt;='Справочные данные'!$P181,$R$5+0.1&lt;='Справочные данные'!$Q181),1,0))</f>
        <v>0</v>
      </c>
      <c r="T181" s="3">
        <f>IF($U$5=0,0,IF(AND($U$5-0.02&gt;='Справочные данные'!$R181,$U$5-0.02&lt;='Справочные данные'!$S181),1,0))</f>
        <v>0</v>
      </c>
      <c r="U181" s="3">
        <f>IF($U$5=0,0,IF(AND($U$5&gt;='Справочные данные'!$R181,$U$5&lt;='Справочные данные'!$S181),1,0))</f>
        <v>0</v>
      </c>
      <c r="V181" s="3">
        <f>IF($U$5=0,0,IF(AND($U$5+0.03&gt;='Справочные данные'!$R181,$U$5+0.03&lt;='Справочные данные'!$S181),1,0))</f>
        <v>0</v>
      </c>
      <c r="W181" s="33">
        <f>IF($X$5=0,0,IF(AND($X$5-0.01&gt;='Справочные данные'!$T181,$X$5-0.01&lt;='Справочные данные'!$U181),1,0))</f>
        <v>0</v>
      </c>
      <c r="X181" s="33">
        <f>IF($X$5=0,0,IF(AND($X$5&gt;='Справочные данные'!$T181,$X$5&lt;='Справочные данные'!$U181),1,0))</f>
        <v>0</v>
      </c>
      <c r="Y181" s="34">
        <f>IF($X$5=0,0,IF(AND($X$5+0.01&gt;='Справочные данные'!$T181,$X$5+0.01&lt;='Справочные данные'!$U181),1,0))</f>
        <v>0</v>
      </c>
      <c r="Z181" s="3">
        <f>IF($AA$5=0,0,IF(AND($AA$5-IF('Справочные данные'!V181&lt;=0.5,0.03,IF('Справочные данные'!V181&lt;=1,0.05,0.1))&gt;='Справочные данные'!$V181,$AA$5-IF('Справочные данные'!W181&lt;=0.5,0.03,IF('Справочные данные'!W181&lt;=1,0.05,0.1))&lt;='Справочные данные'!$W181),1,0))</f>
        <v>0</v>
      </c>
      <c r="AA181" s="3">
        <f>IF($AA$5=0,0,IF(AND($AA$5&gt;='Справочные данные'!$V181,$AA$5&lt;='Справочные данные'!$W181),1,0))</f>
        <v>0</v>
      </c>
      <c r="AB181" s="3">
        <f>IF($AA$5=0,0,IF(AND($AA$5+IF('Справочные данные'!V181&lt;=0.5,0.03,IF('Справочные данные'!V181&lt;=1,0.05,0.1))&gt;='Справочные данные'!$V181,$AA$5+IF('Справочные данные'!W181&lt;=0.5,0.03,IF('Справочные данные'!W181&lt;=1,0.05,0.1))&lt;='Справочные данные'!$W181),1,0))</f>
        <v>0</v>
      </c>
      <c r="AC181" s="3">
        <f>IF($AD$5=0,0,IF(AND($AD$5-0.02&gt;='Справочные данные'!$X181,$AD$5-0.02&lt;='Справочные данные'!$Y181),1,0))</f>
        <v>0</v>
      </c>
      <c r="AD181" s="3">
        <f>IF($AD$5=0,0,IF(AND($AD$5&gt;='Справочные данные'!$X181,$AD$5&lt;='Справочные данные'!$Y181),1,0))</f>
        <v>0</v>
      </c>
      <c r="AE181" s="3">
        <f>IF($AD$5=0,0,IF(AND($AD$5+0.02&gt;='Справочные данные'!$X181,$AD$5+0.02&lt;='Справочные данные'!$Y181),1,0))</f>
        <v>0</v>
      </c>
      <c r="AF181" s="3">
        <f>IF($AG$5=0,0,IF(AND($AG$5-0.02&gt;='Справочные данные'!$AF181,$AG$5-0.02&lt;='Справочные данные'!$AG181),1,0))</f>
        <v>0</v>
      </c>
      <c r="AG181" s="3">
        <f>IF($AG$5=0,0,IF(AND($AG$5&gt;='Справочные данные'!$AF181,$AG$5&lt;='Справочные данные'!$AG181),1,0))</f>
        <v>0</v>
      </c>
      <c r="AH181" s="3">
        <f>IF($AG$5=0,0,IF(AND($AG$5+0.02&gt;='Справочные данные'!$AF181,$AG$5+0.02&lt;='Справочные данные'!$AG181),1,0))</f>
        <v>0</v>
      </c>
      <c r="AI181" s="3">
        <f>IF($AJ$5=0,0,IF(AND($AJ$5-0.05&gt;='Справочные данные'!$AH181,$AJ$5-0.05&lt;='Справочные данные'!$AI181),1,0))</f>
        <v>0</v>
      </c>
      <c r="AJ181" s="3">
        <f>IF($AJ$5=0,0,IF(AND($AJ$5&gt;='Справочные данные'!$AH181,$AJ$5&lt;='Справочные данные'!$AI181),1,0))</f>
        <v>0</v>
      </c>
      <c r="AK181" s="3">
        <f>IF($AJ$5=0,0,IF(AND($AJ$5+0.05&gt;='Справочные данные'!$AH181,$AJ$5+0.05&lt;='Справочные данные'!$AI181),1,0))</f>
        <v>0</v>
      </c>
      <c r="AL181">
        <f t="shared" si="4"/>
        <v>7</v>
      </c>
      <c r="AM181" t="str">
        <f t="shared" si="5"/>
        <v>-</v>
      </c>
      <c r="AN181" s="23" t="s">
        <v>202</v>
      </c>
    </row>
    <row r="182" spans="1:40" x14ac:dyDescent="0.25">
      <c r="A182" s="32" t="s">
        <v>203</v>
      </c>
      <c r="B182" s="3">
        <f>IF($C$5=0,0,IF(AND($C$5-IF('Справочные данные'!B182&lt;=0.12,0,0.02)&gt;='Справочные данные'!B182,$C$5-IF('Справочные данные'!C182&lt;=0.12,0,0.02)&lt;='Справочные данные'!C182),1,0))</f>
        <v>0</v>
      </c>
      <c r="C182" s="3">
        <f>IF($C$5=0,0,IF(AND($C$5&gt;='Справочные данные'!B182,'Справочные данные'!$B$2&lt;='Справочные данные'!C182),1,0))</f>
        <v>0</v>
      </c>
      <c r="D182" s="3">
        <f>IF($C$5=0,0,IF(AND($C$5+IF('Справочные данные'!B182&lt;=0.12,0.01,0.02)&gt;='Справочные данные'!B182,$C$5+IF('Справочные данные'!C182&lt;=0.12,0.01,0.02)&lt;='Справочные данные'!C182),1,0))</f>
        <v>0</v>
      </c>
      <c r="E182" s="3">
        <f>IF($F$5=0,0,IF(AND($F$5-IF('Справочные данные'!D182&lt;=0.9,0.1,0.1)&gt;='Справочные данные'!D182,$F$5-IF('Справочные данные'!E182&lt;=0.9,0.1,0.1)&lt;='Справочные данные'!E182),1,0))</f>
        <v>0</v>
      </c>
      <c r="F182" s="3">
        <f>IF($F$5=0,0,IF(AND($F$5&gt;='Справочные данные'!$D182,$F$5&lt;='Справочные данные'!E182),1,0))</f>
        <v>0</v>
      </c>
      <c r="G182" s="3">
        <f>IF($F$5=0,0,IF(AND($F$5+IF('Справочные данные'!D182&lt;=0.9,0.1,0.2)&gt;='Справочные данные'!D182,$F$5+IF('Справочные данные'!E182&lt;=0.9,0.1,0.2)&lt;='Справочные данные'!E182),1,0))</f>
        <v>0</v>
      </c>
      <c r="H182" s="3">
        <f>IF($I$5=0,0,IF(AND($I$5-IF('Справочные данные'!F182&lt;=0.9,0.1,IF('Справочные данные'!F182&lt;=8,0.12,0.5))&gt;='Справочные данные'!$F182,$I$5-IF('Справочные данные'!G182&lt;=0.9,0.1,IF('Справочные данные'!G182&lt;=8,0.12,0.5))&lt;='Справочные данные'!$G182),1,0))</f>
        <v>0</v>
      </c>
      <c r="I182" s="3">
        <f>IF($I$5=0,0,IF(AND($I$5&gt;='Справочные данные'!$F182,$I$5&lt;='Справочные данные'!$G182),1,0))</f>
        <v>0</v>
      </c>
      <c r="J182" s="3">
        <f>IF($I$5=0,0,IF(AND($I$5+IF('Справочные данные'!F182&lt;=0.9,0.1,IF('Справочные данные'!F182&lt;=8,0.2,0.5))&gt;='Справочные данные'!F182,$I$5+IF('Справочные данные'!G182&lt;=0.9,0.1,IF('Справочные данные'!G182&lt;=8,0.2,0.5))&lt;='Справочные данные'!G182),1,0))</f>
        <v>0</v>
      </c>
      <c r="K182" s="3">
        <f>IF($L$5=0,0,IF(AND($L$5-IF('Справочные данные'!L182&lt;=5,0.2,IF('Справочные данные'!L182&lt;=20,0.5,1))&gt;='Справочные данные'!$L182,$L$5-IF('Справочные данные'!M182&lt;=5,0.2,IF('Справочные данные'!M182&lt;=20,0.5,1))&lt;='Справочные данные'!$M182),1,0))</f>
        <v>0</v>
      </c>
      <c r="L182" s="3">
        <f>IF($L$5=0,0,IF(AND($L$5&gt;='Справочные данные'!$L182,$L$5&lt;='Справочные данные'!$M182),1,0))</f>
        <v>0</v>
      </c>
      <c r="M182" s="3">
        <f>IF($L$5=0,0,IF(AND($L$5+IF('Справочные данные'!L182&lt;=5,0.2,IF('Справочные данные'!L182&lt;=20,0.5,1))&gt;='Справочные данные'!L182,$L$5+IF('Справочные данные'!M182&lt;=5,0.2,IF('Справочные данные'!M182&lt;=20,0.5,1))&lt;='Справочные данные'!M182),1,0))</f>
        <v>0</v>
      </c>
      <c r="N182" s="3">
        <f>IF($O$5=0,0,IF(AND($O$5-IF('Справочные данные'!N182&lt;=1,0.1,IF('Справочные данные'!N182&lt;=2,0.15,IF('Справочные данные'!N182&lt;=3,0.2,IF('Справочные данные'!N182&lt;=6,0.25,0.5))))&gt;='Справочные данные'!$N182,$O$5-IF('Справочные данные'!O182&lt;=1,0.1,IF('Справочные данные'!O182&lt;=2,0.15,IF('Справочные данные'!O182&lt;=3,0.2,IF('Справочные данные'!O182&lt;=6,0.25,0.5))))&lt;='Справочные данные'!$O182),1,0))</f>
        <v>0</v>
      </c>
      <c r="O182" s="4">
        <f>IF($O$5=0,0,IF(AND($O$5&gt;='Справочные данные'!$N182,$O$5&lt;='Справочные данные'!$O182),1,0))</f>
        <v>1</v>
      </c>
      <c r="P182" s="3">
        <f>IF($O$5=0,0,IF(AND($O$5+IF('Справочные данные'!N182&lt;=1,0.1,IF('Справочные данные'!N182&lt;=2,0.1,IF('Справочные данные'!N182&lt;=3,0.2,IF('Справочные данные'!N182&lt;=6,0.2,0.5))))&gt;='Справочные данные'!$N182,$O$5+IF('Справочные данные'!O182&lt;=1,0.1,IF('Справочные данные'!O182&lt;=2,0.1,IF('Справочные данные'!O182&lt;=3,0.2,IF('Справочные данные'!O182&lt;=6,0.2,0.5))))&lt;='Справочные данные'!$O182),1,0))</f>
        <v>1</v>
      </c>
      <c r="Q182" s="3">
        <f>IF($R$5=0,0,IF(AND($R$5-0.1&gt;='Справочные данные'!$P182,$R$5-0.1&lt;='Справочные данные'!$Q182),1,0))</f>
        <v>0</v>
      </c>
      <c r="R182" s="3">
        <f>IF($R$5=0,0,IF(AND($R$5&gt;='Справочные данные'!$P182,$R$5&lt;='Справочные данные'!$Q182),1,0))</f>
        <v>0</v>
      </c>
      <c r="S182" s="3">
        <f>IF($R$5=0,0,IF(AND($R$5+0.1&gt;='Справочные данные'!$P182,$R$5+0.1&lt;='Справочные данные'!$Q182),1,0))</f>
        <v>0</v>
      </c>
      <c r="T182" s="3">
        <f>IF($U$5=0,0,IF(AND($U$5-0.02&gt;='Справочные данные'!$R182,$U$5-0.02&lt;='Справочные данные'!$S182),1,0))</f>
        <v>0</v>
      </c>
      <c r="U182" s="3">
        <f>IF($U$5=0,0,IF(AND($U$5&gt;='Справочные данные'!$R182,$U$5&lt;='Справочные данные'!$S182),1,0))</f>
        <v>0</v>
      </c>
      <c r="V182" s="3">
        <f>IF($U$5=0,0,IF(AND($U$5+0.03&gt;='Справочные данные'!$R182,$U$5+0.03&lt;='Справочные данные'!$S182),1,0))</f>
        <v>0</v>
      </c>
      <c r="W182" s="33">
        <f>IF($X$5=0,0,IF(AND($X$5-0.01&gt;='Справочные данные'!$T182,$X$5-0.01&lt;='Справочные данные'!$U182),1,0))</f>
        <v>0</v>
      </c>
      <c r="X182" s="33">
        <f>IF($X$5=0,0,IF(AND($X$5&gt;='Справочные данные'!$T182,$X$5&lt;='Справочные данные'!$U182),1,0))</f>
        <v>0</v>
      </c>
      <c r="Y182" s="34">
        <f>IF($X$5=0,0,IF(AND($X$5+0.01&gt;='Справочные данные'!$T182,$X$5+0.01&lt;='Справочные данные'!$U182),1,0))</f>
        <v>0</v>
      </c>
      <c r="Z182" s="3">
        <f>IF($AA$5=0,0,IF(AND($AA$5-IF('Справочные данные'!V182&lt;=0.5,0.03,IF('Справочные данные'!V182&lt;=1,0.05,0.1))&gt;='Справочные данные'!$V182,$AA$5-IF('Справочные данные'!W182&lt;=0.5,0.03,IF('Справочные данные'!W182&lt;=1,0.05,0.1))&lt;='Справочные данные'!$W182),1,0))</f>
        <v>0</v>
      </c>
      <c r="AA182" s="3">
        <f>IF($AA$5=0,0,IF(AND($AA$5&gt;='Справочные данные'!$V182,$AA$5&lt;='Справочные данные'!$W182),1,0))</f>
        <v>0</v>
      </c>
      <c r="AB182" s="3">
        <f>IF($AA$5=0,0,IF(AND($AA$5+IF('Справочные данные'!V182&lt;=0.5,0.03,IF('Справочные данные'!V182&lt;=1,0.05,0.1))&gt;='Справочные данные'!$V182,$AA$5+IF('Справочные данные'!W182&lt;=0.5,0.03,IF('Справочные данные'!W182&lt;=1,0.05,0.1))&lt;='Справочные данные'!$W182),1,0))</f>
        <v>0</v>
      </c>
      <c r="AC182" s="3">
        <f>IF($AD$5=0,0,IF(AND($AD$5-0.02&gt;='Справочные данные'!$X182,$AD$5-0.02&lt;='Справочные данные'!$Y182),1,0))</f>
        <v>0</v>
      </c>
      <c r="AD182" s="3">
        <f>IF($AD$5=0,0,IF(AND($AD$5&gt;='Справочные данные'!$X182,$AD$5&lt;='Справочные данные'!$Y182),1,0))</f>
        <v>0</v>
      </c>
      <c r="AE182" s="3">
        <f>IF($AD$5=0,0,IF(AND($AD$5+0.02&gt;='Справочные данные'!$X182,$AD$5+0.02&lt;='Справочные данные'!$Y182),1,0))</f>
        <v>0</v>
      </c>
      <c r="AF182" s="3">
        <f>IF($AG$5=0,0,IF(AND($AG$5-0.02&gt;='Справочные данные'!$AF182,$AG$5-0.02&lt;='Справочные данные'!$AG182),1,0))</f>
        <v>0</v>
      </c>
      <c r="AG182" s="3">
        <f>IF($AG$5=0,0,IF(AND($AG$5&gt;='Справочные данные'!$AF182,$AG$5&lt;='Справочные данные'!$AG182),1,0))</f>
        <v>0</v>
      </c>
      <c r="AH182" s="3">
        <f>IF($AG$5=0,0,IF(AND($AG$5+0.02&gt;='Справочные данные'!$AF182,$AG$5+0.02&lt;='Справочные данные'!$AG182),1,0))</f>
        <v>0</v>
      </c>
      <c r="AI182" s="3">
        <f>IF($AJ$5=0,0,IF(AND($AJ$5-0.05&gt;='Справочные данные'!$AH182,$AJ$5-0.05&lt;='Справочные данные'!$AI182),1,0))</f>
        <v>0</v>
      </c>
      <c r="AJ182" s="3">
        <f>IF($AJ$5=0,0,IF(AND($AJ$5&gt;='Справочные данные'!$AH182,$AJ$5&lt;='Справочные данные'!$AI182),1,0))</f>
        <v>0</v>
      </c>
      <c r="AK182" s="3">
        <f>IF($AJ$5=0,0,IF(AND($AJ$5+0.05&gt;='Справочные данные'!$AH182,$AJ$5+0.05&lt;='Справочные данные'!$AI182),1,0))</f>
        <v>0</v>
      </c>
      <c r="AL182">
        <f t="shared" si="4"/>
        <v>2</v>
      </c>
      <c r="AM182" t="str">
        <f t="shared" si="5"/>
        <v>-</v>
      </c>
      <c r="AN182" s="23" t="s">
        <v>203</v>
      </c>
    </row>
    <row r="183" spans="1:40" x14ac:dyDescent="0.25">
      <c r="A183" s="32" t="s">
        <v>204</v>
      </c>
      <c r="B183" s="3">
        <f>IF($C$5=0,0,IF(AND($C$5-IF('Справочные данные'!B183&lt;=0.12,0,0.02)&gt;='Справочные данные'!B183,$C$5-IF('Справочные данные'!C183&lt;=0.12,0,0.02)&lt;='Справочные данные'!C183),1,0))</f>
        <v>0</v>
      </c>
      <c r="C183" s="3">
        <f>IF($C$5=0,0,IF(AND($C$5&gt;='Справочные данные'!B183,'Справочные данные'!$B$2&lt;='Справочные данные'!C183),1,0))</f>
        <v>0</v>
      </c>
      <c r="D183" s="3">
        <f>IF($C$5=0,0,IF(AND($C$5+IF('Справочные данные'!B183&lt;=0.12,0.01,0.02)&gt;='Справочные данные'!B183,$C$5+IF('Справочные данные'!C183&lt;=0.12,0.01,0.02)&lt;='Справочные данные'!C183),1,0))</f>
        <v>0</v>
      </c>
      <c r="E183" s="3">
        <f>IF($F$5=0,0,IF(AND($F$5-IF('Справочные данные'!D183&lt;=0.9,0.1,0.1)&gt;='Справочные данные'!D183,$F$5-IF('Справочные данные'!E183&lt;=0.9,0.1,0.1)&lt;='Справочные данные'!E183),1,0))</f>
        <v>0</v>
      </c>
      <c r="F183" s="3">
        <f>IF($F$5=0,0,IF(AND($F$5&gt;='Справочные данные'!$D183,$F$5&lt;='Справочные данные'!E183),1,0))</f>
        <v>0</v>
      </c>
      <c r="G183" s="3">
        <f>IF($F$5=0,0,IF(AND($F$5+IF('Справочные данные'!D183&lt;=0.9,0.1,0.2)&gt;='Справочные данные'!D183,$F$5+IF('Справочные данные'!E183&lt;=0.9,0.1,0.2)&lt;='Справочные данные'!E183),1,0))</f>
        <v>0</v>
      </c>
      <c r="H183" s="3">
        <f>IF($I$5=0,0,IF(AND($I$5-IF('Справочные данные'!F183&lt;=0.9,0.1,IF('Справочные данные'!F183&lt;=8,0.12,0.5))&gt;='Справочные данные'!$F183,$I$5-IF('Справочные данные'!G183&lt;=0.9,0.1,IF('Справочные данные'!G183&lt;=8,0.12,0.5))&lt;='Справочные данные'!$G183),1,0))</f>
        <v>0</v>
      </c>
      <c r="I183" s="3">
        <f>IF($I$5=0,0,IF(AND($I$5&gt;='Справочные данные'!$F183,$I$5&lt;='Справочные данные'!$G183),1,0))</f>
        <v>0</v>
      </c>
      <c r="J183" s="3">
        <f>IF($I$5=0,0,IF(AND($I$5+IF('Справочные данные'!F183&lt;=0.9,0.1,IF('Справочные данные'!F183&lt;=8,0.2,0.5))&gt;='Справочные данные'!F183,$I$5+IF('Справочные данные'!G183&lt;=0.9,0.1,IF('Справочные данные'!G183&lt;=8,0.2,0.5))&lt;='Справочные данные'!G183),1,0))</f>
        <v>0</v>
      </c>
      <c r="K183" s="3">
        <f>IF($L$5=0,0,IF(AND($L$5-IF('Справочные данные'!L183&lt;=5,0.2,IF('Справочные данные'!L183&lt;=20,0.5,1))&gt;='Справочные данные'!$L183,$L$5-IF('Справочные данные'!M183&lt;=5,0.2,IF('Справочные данные'!M183&lt;=20,0.5,1))&lt;='Справочные данные'!$M183),1,0))</f>
        <v>0</v>
      </c>
      <c r="L183" s="3">
        <f>IF($L$5=0,0,IF(AND($L$5&gt;='Справочные данные'!$L183,$L$5&lt;='Справочные данные'!$M183),1,0))</f>
        <v>0</v>
      </c>
      <c r="M183" s="3">
        <f>IF($L$5=0,0,IF(AND($L$5+IF('Справочные данные'!L183&lt;=5,0.2,IF('Справочные данные'!L183&lt;=20,0.5,1))&gt;='Справочные данные'!L183,$L$5+IF('Справочные данные'!M183&lt;=5,0.2,IF('Справочные данные'!M183&lt;=20,0.5,1))&lt;='Справочные данные'!M183),1,0))</f>
        <v>0</v>
      </c>
      <c r="N183" s="3">
        <f>IF($O$5=0,0,IF(AND($O$5-IF('Справочные данные'!N183&lt;=1,0.1,IF('Справочные данные'!N183&lt;=2,0.15,IF('Справочные данные'!N183&lt;=3,0.2,IF('Справочные данные'!N183&lt;=6,0.25,0.5))))&gt;='Справочные данные'!$N183,$O$5-IF('Справочные данные'!O183&lt;=1,0.1,IF('Справочные данные'!O183&lt;=2,0.15,IF('Справочные данные'!O183&lt;=3,0.2,IF('Справочные данные'!O183&lt;=6,0.25,0.5))))&lt;='Справочные данные'!$O183),1,0))</f>
        <v>0</v>
      </c>
      <c r="O183" s="4">
        <f>IF($O$5=0,0,IF(AND($O$5&gt;='Справочные данные'!$N183,$O$5&lt;='Справочные данные'!$O183),1,0))</f>
        <v>0</v>
      </c>
      <c r="P183" s="3">
        <f>IF($O$5=0,0,IF(AND($O$5+IF('Справочные данные'!N183&lt;=1,0.1,IF('Справочные данные'!N183&lt;=2,0.1,IF('Справочные данные'!N183&lt;=3,0.2,IF('Справочные данные'!N183&lt;=6,0.2,0.5))))&gt;='Справочные данные'!$N183,$O$5+IF('Справочные данные'!O183&lt;=1,0.1,IF('Справочные данные'!O183&lt;=2,0.1,IF('Справочные данные'!O183&lt;=3,0.2,IF('Справочные данные'!O183&lt;=6,0.2,0.5))))&lt;='Справочные данные'!$O183),1,0))</f>
        <v>0</v>
      </c>
      <c r="Q183" s="3">
        <f>IF($R$5=0,0,IF(AND($R$5-0.1&gt;='Справочные данные'!$P183,$R$5-0.1&lt;='Справочные данные'!$Q183),1,0))</f>
        <v>0</v>
      </c>
      <c r="R183" s="3">
        <f>IF($R$5=0,0,IF(AND($R$5&gt;='Справочные данные'!$P183,$R$5&lt;='Справочные данные'!$Q183),1,0))</f>
        <v>0</v>
      </c>
      <c r="S183" s="3">
        <f>IF($R$5=0,0,IF(AND($R$5+0.1&gt;='Справочные данные'!$P183,$R$5+0.1&lt;='Справочные данные'!$Q183),1,0))</f>
        <v>0</v>
      </c>
      <c r="T183" s="3">
        <f>IF($U$5=0,0,IF(AND($U$5-0.02&gt;='Справочные данные'!$R183,$U$5-0.02&lt;='Справочные данные'!$S183),1,0))</f>
        <v>0</v>
      </c>
      <c r="U183" s="3">
        <f>IF($U$5=0,0,IF(AND($U$5&gt;='Справочные данные'!$R183,$U$5&lt;='Справочные данные'!$S183),1,0))</f>
        <v>0</v>
      </c>
      <c r="V183" s="3">
        <f>IF($U$5=0,0,IF(AND($U$5+0.03&gt;='Справочные данные'!$R183,$U$5+0.03&lt;='Справочные данные'!$S183),1,0))</f>
        <v>0</v>
      </c>
      <c r="W183" s="33">
        <f>IF($X$5=0,0,IF(AND($X$5-0.01&gt;='Справочные данные'!$T183,$X$5-0.01&lt;='Справочные данные'!$U183),1,0))</f>
        <v>0</v>
      </c>
      <c r="X183" s="33">
        <f>IF($X$5=0,0,IF(AND($X$5&gt;='Справочные данные'!$T183,$X$5&lt;='Справочные данные'!$U183),1,0))</f>
        <v>0</v>
      </c>
      <c r="Y183" s="34">
        <f>IF($X$5=0,0,IF(AND($X$5+0.01&gt;='Справочные данные'!$T183,$X$5+0.01&lt;='Справочные данные'!$U183),1,0))</f>
        <v>0</v>
      </c>
      <c r="Z183" s="3">
        <f>IF($AA$5=0,0,IF(AND($AA$5-IF('Справочные данные'!V183&lt;=0.5,0.03,IF('Справочные данные'!V183&lt;=1,0.05,0.1))&gt;='Справочные данные'!$V183,$AA$5-IF('Справочные данные'!W183&lt;=0.5,0.03,IF('Справочные данные'!W183&lt;=1,0.05,0.1))&lt;='Справочные данные'!$W183),1,0))</f>
        <v>0</v>
      </c>
      <c r="AA183" s="3">
        <f>IF($AA$5=0,0,IF(AND($AA$5&gt;='Справочные данные'!$V183,$AA$5&lt;='Справочные данные'!$W183),1,0))</f>
        <v>0</v>
      </c>
      <c r="AB183" s="3">
        <f>IF($AA$5=0,0,IF(AND($AA$5+IF('Справочные данные'!V183&lt;=0.5,0.03,IF('Справочные данные'!V183&lt;=1,0.05,0.1))&gt;='Справочные данные'!$V183,$AA$5+IF('Справочные данные'!W183&lt;=0.5,0.03,IF('Справочные данные'!W183&lt;=1,0.05,0.1))&lt;='Справочные данные'!$W183),1,0))</f>
        <v>0</v>
      </c>
      <c r="AC183" s="3">
        <f>IF($AD$5=0,0,IF(AND($AD$5-0.02&gt;='Справочные данные'!$X183,$AD$5-0.02&lt;='Справочные данные'!$Y183),1,0))</f>
        <v>0</v>
      </c>
      <c r="AD183" s="3">
        <f>IF($AD$5=0,0,IF(AND($AD$5&gt;='Справочные данные'!$X183,$AD$5&lt;='Справочные данные'!$Y183),1,0))</f>
        <v>0</v>
      </c>
      <c r="AE183" s="3">
        <f>IF($AD$5=0,0,IF(AND($AD$5+0.02&gt;='Справочные данные'!$X183,$AD$5+0.02&lt;='Справочные данные'!$Y183),1,0))</f>
        <v>0</v>
      </c>
      <c r="AF183" s="3">
        <f>IF($AG$5=0,0,IF(AND($AG$5-0.02&gt;='Справочные данные'!$AF183,$AG$5-0.02&lt;='Справочные данные'!$AG183),1,0))</f>
        <v>0</v>
      </c>
      <c r="AG183" s="3">
        <f>IF($AG$5=0,0,IF(AND($AG$5&gt;='Справочные данные'!$AF183,$AG$5&lt;='Справочные данные'!$AG183),1,0))</f>
        <v>0</v>
      </c>
      <c r="AH183" s="3">
        <f>IF($AG$5=0,0,IF(AND($AG$5+0.02&gt;='Справочные данные'!$AF183,$AG$5+0.02&lt;='Справочные данные'!$AG183),1,0))</f>
        <v>0</v>
      </c>
      <c r="AI183" s="3">
        <f>IF($AJ$5=0,0,IF(AND($AJ$5-0.05&gt;='Справочные данные'!$AH183,$AJ$5-0.05&lt;='Справочные данные'!$AI183),1,0))</f>
        <v>0</v>
      </c>
      <c r="AJ183" s="3">
        <f>IF($AJ$5=0,0,IF(AND($AJ$5&gt;='Справочные данные'!$AH183,$AJ$5&lt;='Справочные данные'!$AI183),1,0))</f>
        <v>0</v>
      </c>
      <c r="AK183" s="3">
        <f>IF($AJ$5=0,0,IF(AND($AJ$5+0.05&gt;='Справочные данные'!$AH183,$AJ$5+0.05&lt;='Справочные данные'!$AI183),1,0))</f>
        <v>0</v>
      </c>
      <c r="AL183">
        <f t="shared" si="4"/>
        <v>0</v>
      </c>
      <c r="AM183" t="str">
        <f t="shared" si="5"/>
        <v>-</v>
      </c>
      <c r="AN183" s="23" t="s">
        <v>204</v>
      </c>
    </row>
    <row r="184" spans="1:40" x14ac:dyDescent="0.25">
      <c r="A184" s="32" t="s">
        <v>205</v>
      </c>
      <c r="B184" s="3">
        <f>IF($C$5=0,0,IF(AND($C$5-IF('Справочные данные'!B184&lt;=0.12,0,0.02)&gt;='Справочные данные'!B184,$C$5-IF('Справочные данные'!C184&lt;=0.12,0,0.02)&lt;='Справочные данные'!C184),1,0))</f>
        <v>0</v>
      </c>
      <c r="C184" s="3">
        <f>IF($C$5=0,0,IF(AND($C$5&gt;='Справочные данные'!B184,'Справочные данные'!$B$2&lt;='Справочные данные'!C184),1,0))</f>
        <v>0</v>
      </c>
      <c r="D184" s="3">
        <f>IF($C$5=0,0,IF(AND($C$5+IF('Справочные данные'!B184&lt;=0.12,0.01,0.02)&gt;='Справочные данные'!B184,$C$5+IF('Справочные данные'!C184&lt;=0.12,0.01,0.02)&lt;='Справочные данные'!C184),1,0))</f>
        <v>0</v>
      </c>
      <c r="E184" s="3">
        <f>IF($F$5=0,0,IF(AND($F$5-IF('Справочные данные'!D184&lt;=0.9,0.1,0.1)&gt;='Справочные данные'!D184,$F$5-IF('Справочные данные'!E184&lt;=0.9,0.1,0.1)&lt;='Справочные данные'!E184),1,0))</f>
        <v>1</v>
      </c>
      <c r="F184" s="3">
        <f>IF($F$5=0,0,IF(AND($F$5&gt;='Справочные данные'!$D184,$F$5&lt;='Справочные данные'!E184),1,0))</f>
        <v>0</v>
      </c>
      <c r="G184" s="3">
        <f>IF($F$5=0,0,IF(AND($F$5+IF('Справочные данные'!D184&lt;=0.9,0.1,0.2)&gt;='Справочные данные'!D184,$F$5+IF('Справочные данные'!E184&lt;=0.9,0.1,0.2)&lt;='Справочные данные'!E184),1,0))</f>
        <v>0</v>
      </c>
      <c r="H184" s="3">
        <f>IF($I$5=0,0,IF(AND($I$5-IF('Справочные данные'!F184&lt;=0.9,0.1,IF('Справочные данные'!F184&lt;=8,0.12,0.5))&gt;='Справочные данные'!$F184,$I$5-IF('Справочные данные'!G184&lt;=0.9,0.1,IF('Справочные данные'!G184&lt;=8,0.12,0.5))&lt;='Справочные данные'!$G184),1,0))</f>
        <v>0</v>
      </c>
      <c r="I184" s="3">
        <f>IF($I$5=0,0,IF(AND($I$5&gt;='Справочные данные'!$F184,$I$5&lt;='Справочные данные'!$G184),1,0))</f>
        <v>0</v>
      </c>
      <c r="J184" s="3">
        <f>IF($I$5=0,0,IF(AND($I$5+IF('Справочные данные'!F184&lt;=0.9,0.1,IF('Справочные данные'!F184&lt;=8,0.2,0.5))&gt;='Справочные данные'!F184,$I$5+IF('Справочные данные'!G184&lt;=0.9,0.1,IF('Справочные данные'!G184&lt;=8,0.2,0.5))&lt;='Справочные данные'!G184),1,0))</f>
        <v>0</v>
      </c>
      <c r="K184" s="3">
        <f>IF($L$5=0,0,IF(AND($L$5-IF('Справочные данные'!L184&lt;=5,0.2,IF('Справочные данные'!L184&lt;=20,0.5,1))&gt;='Справочные данные'!$L184,$L$5-IF('Справочные данные'!M184&lt;=5,0.2,IF('Справочные данные'!M184&lt;=20,0.5,1))&lt;='Справочные данные'!$M184),1,0))</f>
        <v>0</v>
      </c>
      <c r="L184" s="3">
        <f>IF($L$5=0,0,IF(AND($L$5&gt;='Справочные данные'!$L184,$L$5&lt;='Справочные данные'!$M184),1,0))</f>
        <v>0</v>
      </c>
      <c r="M184" s="3">
        <f>IF($L$5=0,0,IF(AND($L$5+IF('Справочные данные'!L184&lt;=5,0.2,IF('Справочные данные'!L184&lt;=20,0.5,1))&gt;='Справочные данные'!L184,$L$5+IF('Справочные данные'!M184&lt;=5,0.2,IF('Справочные данные'!M184&lt;=20,0.5,1))&lt;='Справочные данные'!M184),1,0))</f>
        <v>0</v>
      </c>
      <c r="N184" s="3">
        <f>IF($O$5=0,0,IF(AND($O$5-IF('Справочные данные'!N184&lt;=1,0.1,IF('Справочные данные'!N184&lt;=2,0.15,IF('Справочные данные'!N184&lt;=3,0.2,IF('Справочные данные'!N184&lt;=6,0.25,0.5))))&gt;='Справочные данные'!$N184,$O$5-IF('Справочные данные'!O184&lt;=1,0.1,IF('Справочные данные'!O184&lt;=2,0.15,IF('Справочные данные'!O184&lt;=3,0.2,IF('Справочные данные'!O184&lt;=6,0.25,0.5))))&lt;='Справочные данные'!$O184),1,0))</f>
        <v>0</v>
      </c>
      <c r="O184" s="4">
        <f>IF($O$5=0,0,IF(AND($O$5&gt;='Справочные данные'!$N184,$O$5&lt;='Справочные данные'!$O184),1,0))</f>
        <v>0</v>
      </c>
      <c r="P184" s="3">
        <f>IF($O$5=0,0,IF(AND($O$5+IF('Справочные данные'!N184&lt;=1,0.1,IF('Справочные данные'!N184&lt;=2,0.1,IF('Справочные данные'!N184&lt;=3,0.2,IF('Справочные данные'!N184&lt;=6,0.2,0.5))))&gt;='Справочные данные'!$N184,$O$5+IF('Справочные данные'!O184&lt;=1,0.1,IF('Справочные данные'!O184&lt;=2,0.1,IF('Справочные данные'!O184&lt;=3,0.2,IF('Справочные данные'!O184&lt;=6,0.2,0.5))))&lt;='Справочные данные'!$O184),1,0))</f>
        <v>0</v>
      </c>
      <c r="Q184" s="3">
        <f>IF($R$5=0,0,IF(AND($R$5-0.1&gt;='Справочные данные'!$P184,$R$5-0.1&lt;='Справочные данные'!$Q184),1,0))</f>
        <v>0</v>
      </c>
      <c r="R184" s="3">
        <f>IF($R$5=0,0,IF(AND($R$5&gt;='Справочные данные'!$P184,$R$5&lt;='Справочные данные'!$Q184),1,0))</f>
        <v>0</v>
      </c>
      <c r="S184" s="3">
        <f>IF($R$5=0,0,IF(AND($R$5+0.1&gt;='Справочные данные'!$P184,$R$5+0.1&lt;='Справочные данные'!$Q184),1,0))</f>
        <v>0</v>
      </c>
      <c r="T184" s="3">
        <f>IF($U$5=0,0,IF(AND($U$5-0.02&gt;='Справочные данные'!$R184,$U$5-0.02&lt;='Справочные данные'!$S184),1,0))</f>
        <v>0</v>
      </c>
      <c r="U184" s="3">
        <f>IF($U$5=0,0,IF(AND($U$5&gt;='Справочные данные'!$R184,$U$5&lt;='Справочные данные'!$S184),1,0))</f>
        <v>0</v>
      </c>
      <c r="V184" s="3">
        <f>IF($U$5=0,0,IF(AND($U$5+0.03&gt;='Справочные данные'!$R184,$U$5+0.03&lt;='Справочные данные'!$S184),1,0))</f>
        <v>0</v>
      </c>
      <c r="W184" s="33">
        <f>IF($X$5=0,0,IF(AND($X$5-0.01&gt;='Справочные данные'!$T184,$X$5-0.01&lt;='Справочные данные'!$U184),1,0))</f>
        <v>0</v>
      </c>
      <c r="X184" s="33">
        <f>IF($X$5=0,0,IF(AND($X$5&gt;='Справочные данные'!$T184,$X$5&lt;='Справочные данные'!$U184),1,0))</f>
        <v>0</v>
      </c>
      <c r="Y184" s="34">
        <f>IF($X$5=0,0,IF(AND($X$5+0.01&gt;='Справочные данные'!$T184,$X$5+0.01&lt;='Справочные данные'!$U184),1,0))</f>
        <v>0</v>
      </c>
      <c r="Z184" s="3">
        <f>IF($AA$5=0,0,IF(AND($AA$5-IF('Справочные данные'!V184&lt;=0.5,0.03,IF('Справочные данные'!V184&lt;=1,0.05,0.1))&gt;='Справочные данные'!$V184,$AA$5-IF('Справочные данные'!W184&lt;=0.5,0.03,IF('Справочные данные'!W184&lt;=1,0.05,0.1))&lt;='Справочные данные'!$W184),1,0))</f>
        <v>0</v>
      </c>
      <c r="AA184" s="3">
        <f>IF($AA$5=0,0,IF(AND($AA$5&gt;='Справочные данные'!$V184,$AA$5&lt;='Справочные данные'!$W184),1,0))</f>
        <v>0</v>
      </c>
      <c r="AB184" s="3">
        <f>IF($AA$5=0,0,IF(AND($AA$5+IF('Справочные данные'!V184&lt;=0.5,0.03,IF('Справочные данные'!V184&lt;=1,0.05,0.1))&gt;='Справочные данные'!$V184,$AA$5+IF('Справочные данные'!W184&lt;=0.5,0.03,IF('Справочные данные'!W184&lt;=1,0.05,0.1))&lt;='Справочные данные'!$W184),1,0))</f>
        <v>0</v>
      </c>
      <c r="AC184" s="3">
        <f>IF($AD$5=0,0,IF(AND($AD$5-0.02&gt;='Справочные данные'!$X184,$AD$5-0.02&lt;='Справочные данные'!$Y184),1,0))</f>
        <v>0</v>
      </c>
      <c r="AD184" s="3">
        <f>IF($AD$5=0,0,IF(AND($AD$5&gt;='Справочные данные'!$X184,$AD$5&lt;='Справочные данные'!$Y184),1,0))</f>
        <v>0</v>
      </c>
      <c r="AE184" s="3">
        <f>IF($AD$5=0,0,IF(AND($AD$5+0.02&gt;='Справочные данные'!$X184,$AD$5+0.02&lt;='Справочные данные'!$Y184),1,0))</f>
        <v>0</v>
      </c>
      <c r="AF184" s="3">
        <f>IF($AG$5=0,0,IF(AND($AG$5-0.02&gt;='Справочные данные'!$AF184,$AG$5-0.02&lt;='Справочные данные'!$AG184),1,0))</f>
        <v>0</v>
      </c>
      <c r="AG184" s="3">
        <f>IF($AG$5=0,0,IF(AND($AG$5&gt;='Справочные данные'!$AF184,$AG$5&lt;='Справочные данные'!$AG184),1,0))</f>
        <v>0</v>
      </c>
      <c r="AH184" s="3">
        <f>IF($AG$5=0,0,IF(AND($AG$5+0.02&gt;='Справочные данные'!$AF184,$AG$5+0.02&lt;='Справочные данные'!$AG184),1,0))</f>
        <v>0</v>
      </c>
      <c r="AI184" s="3">
        <f>IF($AJ$5=0,0,IF(AND($AJ$5-0.05&gt;='Справочные данные'!$AH184,$AJ$5-0.05&lt;='Справочные данные'!$AI184),1,0))</f>
        <v>0</v>
      </c>
      <c r="AJ184" s="3">
        <f>IF($AJ$5=0,0,IF(AND($AJ$5&gt;='Справочные данные'!$AH184,$AJ$5&lt;='Справочные данные'!$AI184),1,0))</f>
        <v>0</v>
      </c>
      <c r="AK184" s="3">
        <f>IF($AJ$5=0,0,IF(AND($AJ$5+0.05&gt;='Справочные данные'!$AH184,$AJ$5+0.05&lt;='Справочные данные'!$AI184),1,0))</f>
        <v>0</v>
      </c>
      <c r="AL184">
        <f t="shared" si="4"/>
        <v>1</v>
      </c>
      <c r="AM184" t="str">
        <f t="shared" si="5"/>
        <v>-</v>
      </c>
      <c r="AN184" s="23" t="s">
        <v>205</v>
      </c>
    </row>
    <row r="185" spans="1:40" x14ac:dyDescent="0.25">
      <c r="A185" s="32" t="s">
        <v>206</v>
      </c>
      <c r="B185" s="3">
        <f>IF($C$5=0,0,IF(AND($C$5-IF('Справочные данные'!B185&lt;=0.12,0,0.02)&gt;='Справочные данные'!B185,$C$5-IF('Справочные данные'!C185&lt;=0.12,0,0.02)&lt;='Справочные данные'!C185),1,0))</f>
        <v>0</v>
      </c>
      <c r="C185" s="3">
        <f>IF($C$5=0,0,IF(AND($C$5&gt;='Справочные данные'!B185,'Справочные данные'!$B$2&lt;='Справочные данные'!C185),1,0))</f>
        <v>0</v>
      </c>
      <c r="D185" s="3">
        <f>IF($C$5=0,0,IF(AND($C$5+IF('Справочные данные'!B185&lt;=0.12,0.01,0.02)&gt;='Справочные данные'!B185,$C$5+IF('Справочные данные'!C185&lt;=0.12,0.01,0.02)&lt;='Справочные данные'!C185),1,0))</f>
        <v>0</v>
      </c>
      <c r="E185" s="3">
        <f>IF($F$5=0,0,IF(AND($F$5-IF('Справочные данные'!D185&lt;=0.9,0.1,0.1)&gt;='Справочные данные'!D185,$F$5-IF('Справочные данные'!E185&lt;=0.9,0.1,0.1)&lt;='Справочные данные'!E185),1,0))</f>
        <v>1</v>
      </c>
      <c r="F185" s="3">
        <f>IF($F$5=0,0,IF(AND($F$5&gt;='Справочные данные'!$D185,$F$5&lt;='Справочные данные'!E185),1,0))</f>
        <v>1</v>
      </c>
      <c r="G185" s="3">
        <f>IF($F$5=0,0,IF(AND($F$5+IF('Справочные данные'!D185&lt;=0.9,0.1,0.2)&gt;='Справочные данные'!D185,$F$5+IF('Справочные данные'!E185&lt;=0.9,0.1,0.2)&lt;='Справочные данные'!E185),1,0))</f>
        <v>1</v>
      </c>
      <c r="H185" s="3">
        <f>IF($I$5=0,0,IF(AND($I$5-IF('Справочные данные'!F185&lt;=0.9,0.1,IF('Справочные данные'!F185&lt;=8,0.12,0.5))&gt;='Справочные данные'!$F185,$I$5-IF('Справочные данные'!G185&lt;=0.9,0.1,IF('Справочные данные'!G185&lt;=8,0.12,0.5))&lt;='Справочные данные'!$G185),1,0))</f>
        <v>1</v>
      </c>
      <c r="I185" s="3">
        <f>IF($I$5=0,0,IF(AND($I$5&gt;='Справочные данные'!$F185,$I$5&lt;='Справочные данные'!$G185),1,0))</f>
        <v>1</v>
      </c>
      <c r="J185" s="3">
        <f>IF($I$5=0,0,IF(AND($I$5+IF('Справочные данные'!F185&lt;=0.9,0.1,IF('Справочные данные'!F185&lt;=8,0.2,0.5))&gt;='Справочные данные'!F185,$I$5+IF('Справочные данные'!G185&lt;=0.9,0.1,IF('Справочные данные'!G185&lt;=8,0.2,0.5))&lt;='Справочные данные'!G185),1,0))</f>
        <v>1</v>
      </c>
      <c r="K185" s="3">
        <f>IF($L$5=0,0,IF(AND($L$5-IF('Справочные данные'!L185&lt;=5,0.2,IF('Справочные данные'!L185&lt;=20,0.5,1))&gt;='Справочные данные'!$L185,$L$5-IF('Справочные данные'!M185&lt;=5,0.2,IF('Справочные данные'!M185&lt;=20,0.5,1))&lt;='Справочные данные'!$M185),1,0))</f>
        <v>0</v>
      </c>
      <c r="L185" s="3">
        <f>IF($L$5=0,0,IF(AND($L$5&gt;='Справочные данные'!$L185,$L$5&lt;='Справочные данные'!$M185),1,0))</f>
        <v>0</v>
      </c>
      <c r="M185" s="3">
        <f>IF($L$5=0,0,IF(AND($L$5+IF('Справочные данные'!L185&lt;=5,0.2,IF('Справочные данные'!L185&lt;=20,0.5,1))&gt;='Справочные данные'!L185,$L$5+IF('Справочные данные'!M185&lt;=5,0.2,IF('Справочные данные'!M185&lt;=20,0.5,1))&lt;='Справочные данные'!M185),1,0))</f>
        <v>0</v>
      </c>
      <c r="N185" s="3">
        <f>IF($O$5=0,0,IF(AND($O$5-IF('Справочные данные'!N185&lt;=1,0.1,IF('Справочные данные'!N185&lt;=2,0.15,IF('Справочные данные'!N185&lt;=3,0.2,IF('Справочные данные'!N185&lt;=6,0.25,0.5))))&gt;='Справочные данные'!$N185,$O$5-IF('Справочные данные'!O185&lt;=1,0.1,IF('Справочные данные'!O185&lt;=2,0.15,IF('Справочные данные'!O185&lt;=3,0.2,IF('Справочные данные'!O185&lt;=6,0.25,0.5))))&lt;='Справочные данные'!$O185),1,0))</f>
        <v>0</v>
      </c>
      <c r="O185" s="4">
        <f>IF($O$5=0,0,IF(AND($O$5&gt;='Справочные данные'!$N185,$O$5&lt;='Справочные данные'!$O185),1,0))</f>
        <v>0</v>
      </c>
      <c r="P185" s="3">
        <f>IF($O$5=0,0,IF(AND($O$5+IF('Справочные данные'!N185&lt;=1,0.1,IF('Справочные данные'!N185&lt;=2,0.1,IF('Справочные данные'!N185&lt;=3,0.2,IF('Справочные данные'!N185&lt;=6,0.2,0.5))))&gt;='Справочные данные'!$N185,$O$5+IF('Справочные данные'!O185&lt;=1,0.1,IF('Справочные данные'!O185&lt;=2,0.1,IF('Справочные данные'!O185&lt;=3,0.2,IF('Справочные данные'!O185&lt;=6,0.2,0.5))))&lt;='Справочные данные'!$O185),1,0))</f>
        <v>0</v>
      </c>
      <c r="Q185" s="3">
        <f>IF($R$5=0,0,IF(AND($R$5-0.1&gt;='Справочные данные'!$P185,$R$5-0.1&lt;='Справочные данные'!$Q185),1,0))</f>
        <v>0</v>
      </c>
      <c r="R185" s="3">
        <f>IF($R$5=0,0,IF(AND($R$5&gt;='Справочные данные'!$P185,$R$5&lt;='Справочные данные'!$Q185),1,0))</f>
        <v>0</v>
      </c>
      <c r="S185" s="3">
        <f>IF($R$5=0,0,IF(AND($R$5+0.1&gt;='Справочные данные'!$P185,$R$5+0.1&lt;='Справочные данные'!$Q185),1,0))</f>
        <v>0</v>
      </c>
      <c r="T185" s="3">
        <f>IF($U$5=0,0,IF(AND($U$5-0.02&gt;='Справочные данные'!$R185,$U$5-0.02&lt;='Справочные данные'!$S185),1,0))</f>
        <v>0</v>
      </c>
      <c r="U185" s="3">
        <f>IF($U$5=0,0,IF(AND($U$5&gt;='Справочные данные'!$R185,$U$5&lt;='Справочные данные'!$S185),1,0))</f>
        <v>0</v>
      </c>
      <c r="V185" s="3">
        <f>IF($U$5=0,0,IF(AND($U$5+0.03&gt;='Справочные данные'!$R185,$U$5+0.03&lt;='Справочные данные'!$S185),1,0))</f>
        <v>0</v>
      </c>
      <c r="W185" s="33">
        <f>IF($X$5=0,0,IF(AND($X$5-0.01&gt;='Справочные данные'!$T185,$X$5-0.01&lt;='Справочные данные'!$U185),1,0))</f>
        <v>0</v>
      </c>
      <c r="X185" s="33">
        <f>IF($X$5=0,0,IF(AND($X$5&gt;='Справочные данные'!$T185,$X$5&lt;='Справочные данные'!$U185),1,0))</f>
        <v>0</v>
      </c>
      <c r="Y185" s="34">
        <f>IF($X$5=0,0,IF(AND($X$5+0.01&gt;='Справочные данные'!$T185,$X$5+0.01&lt;='Справочные данные'!$U185),1,0))</f>
        <v>0</v>
      </c>
      <c r="Z185" s="3">
        <f>IF($AA$5=0,0,IF(AND($AA$5-IF('Справочные данные'!V185&lt;=0.5,0.03,IF('Справочные данные'!V185&lt;=1,0.05,0.1))&gt;='Справочные данные'!$V185,$AA$5-IF('Справочные данные'!W185&lt;=0.5,0.03,IF('Справочные данные'!W185&lt;=1,0.05,0.1))&lt;='Справочные данные'!$W185),1,0))</f>
        <v>0</v>
      </c>
      <c r="AA185" s="3">
        <f>IF($AA$5=0,0,IF(AND($AA$5&gt;='Справочные данные'!$V185,$AA$5&lt;='Справочные данные'!$W185),1,0))</f>
        <v>0</v>
      </c>
      <c r="AB185" s="3">
        <f>IF($AA$5=0,0,IF(AND($AA$5+IF('Справочные данные'!V185&lt;=0.5,0.03,IF('Справочные данные'!V185&lt;=1,0.05,0.1))&gt;='Справочные данные'!$V185,$AA$5+IF('Справочные данные'!W185&lt;=0.5,0.03,IF('Справочные данные'!W185&lt;=1,0.05,0.1))&lt;='Справочные данные'!$W185),1,0))</f>
        <v>0</v>
      </c>
      <c r="AC185" s="3">
        <f>IF($AD$5=0,0,IF(AND($AD$5-0.02&gt;='Справочные данные'!$X185,$AD$5-0.02&lt;='Справочные данные'!$Y185),1,0))</f>
        <v>0</v>
      </c>
      <c r="AD185" s="3">
        <f>IF($AD$5=0,0,IF(AND($AD$5&gt;='Справочные данные'!$X185,$AD$5&lt;='Справочные данные'!$Y185),1,0))</f>
        <v>0</v>
      </c>
      <c r="AE185" s="3">
        <f>IF($AD$5=0,0,IF(AND($AD$5+0.02&gt;='Справочные данные'!$X185,$AD$5+0.02&lt;='Справочные данные'!$Y185),1,0))</f>
        <v>0</v>
      </c>
      <c r="AF185" s="3">
        <f>IF($AG$5=0,0,IF(AND($AG$5-0.02&gt;='Справочные данные'!$AF185,$AG$5-0.02&lt;='Справочные данные'!$AG185),1,0))</f>
        <v>0</v>
      </c>
      <c r="AG185" s="3">
        <f>IF($AG$5=0,0,IF(AND($AG$5&gt;='Справочные данные'!$AF185,$AG$5&lt;='Справочные данные'!$AG185),1,0))</f>
        <v>0</v>
      </c>
      <c r="AH185" s="3">
        <f>IF($AG$5=0,0,IF(AND($AG$5+0.02&gt;='Справочные данные'!$AF185,$AG$5+0.02&lt;='Справочные данные'!$AG185),1,0))</f>
        <v>0</v>
      </c>
      <c r="AI185" s="3">
        <f>IF($AJ$5=0,0,IF(AND($AJ$5-0.05&gt;='Справочные данные'!$AH185,$AJ$5-0.05&lt;='Справочные данные'!$AI185),1,0))</f>
        <v>0</v>
      </c>
      <c r="AJ185" s="3">
        <f>IF($AJ$5=0,0,IF(AND($AJ$5&gt;='Справочные данные'!$AH185,$AJ$5&lt;='Справочные данные'!$AI185),1,0))</f>
        <v>0</v>
      </c>
      <c r="AK185" s="3">
        <f>IF($AJ$5=0,0,IF(AND($AJ$5+0.05&gt;='Справочные данные'!$AH185,$AJ$5+0.05&lt;='Справочные данные'!$AI185),1,0))</f>
        <v>0</v>
      </c>
      <c r="AL185">
        <f t="shared" si="4"/>
        <v>6</v>
      </c>
      <c r="AM185" t="str">
        <f t="shared" si="5"/>
        <v>-</v>
      </c>
      <c r="AN185" s="23" t="s">
        <v>206</v>
      </c>
    </row>
    <row r="186" spans="1:40" x14ac:dyDescent="0.25">
      <c r="A186" s="32" t="s">
        <v>207</v>
      </c>
      <c r="B186" s="3">
        <f>IF($C$5=0,0,IF(AND($C$5-IF('Справочные данные'!B186&lt;=0.12,0,0.02)&gt;='Справочные данные'!B186,$C$5-IF('Справочные данные'!C186&lt;=0.12,0,0.02)&lt;='Справочные данные'!C186),1,0))</f>
        <v>0</v>
      </c>
      <c r="C186" s="3">
        <f>IF($C$5=0,0,IF(AND($C$5&gt;='Справочные данные'!B186,'Справочные данные'!$B$2&lt;='Справочные данные'!C186),1,0))</f>
        <v>0</v>
      </c>
      <c r="D186" s="3">
        <f>IF($C$5=0,0,IF(AND($C$5+IF('Справочные данные'!B186&lt;=0.12,0.01,0.02)&gt;='Справочные данные'!B186,$C$5+IF('Справочные данные'!C186&lt;=0.12,0.01,0.02)&lt;='Справочные данные'!C186),1,0))</f>
        <v>0</v>
      </c>
      <c r="E186" s="3">
        <f>IF($F$5=0,0,IF(AND($F$5-IF('Справочные данные'!D186&lt;=0.9,0.1,0.1)&gt;='Справочные данные'!D186,$F$5-IF('Справочные данные'!E186&lt;=0.9,0.1,0.1)&lt;='Справочные данные'!E186),1,0))</f>
        <v>1</v>
      </c>
      <c r="F186" s="3">
        <f>IF($F$5=0,0,IF(AND($F$5&gt;='Справочные данные'!$D186,$F$5&lt;='Справочные данные'!E186),1,0))</f>
        <v>1</v>
      </c>
      <c r="G186" s="3">
        <f>IF($F$5=0,0,IF(AND($F$5+IF('Справочные данные'!D186&lt;=0.9,0.1,0.2)&gt;='Справочные данные'!D186,$F$5+IF('Справочные данные'!E186&lt;=0.9,0.1,0.2)&lt;='Справочные данные'!E186),1,0))</f>
        <v>1</v>
      </c>
      <c r="H186" s="3">
        <f>IF($I$5=0,0,IF(AND($I$5-IF('Справочные данные'!F186&lt;=0.9,0.1,IF('Справочные данные'!F186&lt;=8,0.12,0.5))&gt;='Справочные данные'!$F186,$I$5-IF('Справочные данные'!G186&lt;=0.9,0.1,IF('Справочные данные'!G186&lt;=8,0.12,0.5))&lt;='Справочные данные'!$G186),1,0))</f>
        <v>1</v>
      </c>
      <c r="I186" s="3">
        <f>IF($I$5=0,0,IF(AND($I$5&gt;='Справочные данные'!$F186,$I$5&lt;='Справочные данные'!$G186),1,0))</f>
        <v>1</v>
      </c>
      <c r="J186" s="3">
        <f>IF($I$5=0,0,IF(AND($I$5+IF('Справочные данные'!F186&lt;=0.9,0.1,IF('Справочные данные'!F186&lt;=8,0.2,0.5))&gt;='Справочные данные'!F186,$I$5+IF('Справочные данные'!G186&lt;=0.9,0.1,IF('Справочные данные'!G186&lt;=8,0.2,0.5))&lt;='Справочные данные'!G186),1,0))</f>
        <v>1</v>
      </c>
      <c r="K186" s="3">
        <f>IF($L$5=0,0,IF(AND($L$5-IF('Справочные данные'!L186&lt;=5,0.2,IF('Справочные данные'!L186&lt;=20,0.5,1))&gt;='Справочные данные'!$L186,$L$5-IF('Справочные данные'!M186&lt;=5,0.2,IF('Справочные данные'!M186&lt;=20,0.5,1))&lt;='Справочные данные'!$M186),1,0))</f>
        <v>0</v>
      </c>
      <c r="L186" s="3">
        <f>IF($L$5=0,0,IF(AND($L$5&gt;='Справочные данные'!$L186,$L$5&lt;='Справочные данные'!$M186),1,0))</f>
        <v>0</v>
      </c>
      <c r="M186" s="3">
        <f>IF($L$5=0,0,IF(AND($L$5+IF('Справочные данные'!L186&lt;=5,0.2,IF('Справочные данные'!L186&lt;=20,0.5,1))&gt;='Справочные данные'!L186,$L$5+IF('Справочные данные'!M186&lt;=5,0.2,IF('Справочные данные'!M186&lt;=20,0.5,1))&lt;='Справочные данные'!M186),1,0))</f>
        <v>0</v>
      </c>
      <c r="N186" s="3">
        <f>IF($O$5=0,0,IF(AND($O$5-IF('Справочные данные'!N186&lt;=1,0.1,IF('Справочные данные'!N186&lt;=2,0.15,IF('Справочные данные'!N186&lt;=3,0.2,IF('Справочные данные'!N186&lt;=6,0.25,0.5))))&gt;='Справочные данные'!$N186,$O$5-IF('Справочные данные'!O186&lt;=1,0.1,IF('Справочные данные'!O186&lt;=2,0.15,IF('Справочные данные'!O186&lt;=3,0.2,IF('Справочные данные'!O186&lt;=6,0.25,0.5))))&lt;='Справочные данные'!$O186),1,0))</f>
        <v>0</v>
      </c>
      <c r="O186" s="4">
        <f>IF($O$5=0,0,IF(AND($O$5&gt;='Справочные данные'!$N186,$O$5&lt;='Справочные данные'!$O186),1,0))</f>
        <v>0</v>
      </c>
      <c r="P186" s="3">
        <f>IF($O$5=0,0,IF(AND($O$5+IF('Справочные данные'!N186&lt;=1,0.1,IF('Справочные данные'!N186&lt;=2,0.1,IF('Справочные данные'!N186&lt;=3,0.2,IF('Справочные данные'!N186&lt;=6,0.2,0.5))))&gt;='Справочные данные'!$N186,$O$5+IF('Справочные данные'!O186&lt;=1,0.1,IF('Справочные данные'!O186&lt;=2,0.1,IF('Справочные данные'!O186&lt;=3,0.2,IF('Справочные данные'!O186&lt;=6,0.2,0.5))))&lt;='Справочные данные'!$O186),1,0))</f>
        <v>0</v>
      </c>
      <c r="Q186" s="3">
        <f>IF($R$5=0,0,IF(AND($R$5-0.1&gt;='Справочные данные'!$P186,$R$5-0.1&lt;='Справочные данные'!$Q186),1,0))</f>
        <v>0</v>
      </c>
      <c r="R186" s="3">
        <f>IF($R$5=0,0,IF(AND($R$5&gt;='Справочные данные'!$P186,$R$5&lt;='Справочные данные'!$Q186),1,0))</f>
        <v>0</v>
      </c>
      <c r="S186" s="3">
        <f>IF($R$5=0,0,IF(AND($R$5+0.1&gt;='Справочные данные'!$P186,$R$5+0.1&lt;='Справочные данные'!$Q186),1,0))</f>
        <v>0</v>
      </c>
      <c r="T186" s="3">
        <f>IF($U$5=0,0,IF(AND($U$5-0.02&gt;='Справочные данные'!$R186,$U$5-0.02&lt;='Справочные данные'!$S186),1,0))</f>
        <v>0</v>
      </c>
      <c r="U186" s="3">
        <f>IF($U$5=0,0,IF(AND($U$5&gt;='Справочные данные'!$R186,$U$5&lt;='Справочные данные'!$S186),1,0))</f>
        <v>0</v>
      </c>
      <c r="V186" s="3">
        <f>IF($U$5=0,0,IF(AND($U$5+0.03&gt;='Справочные данные'!$R186,$U$5+0.03&lt;='Справочные данные'!$S186),1,0))</f>
        <v>0</v>
      </c>
      <c r="W186" s="33">
        <f>IF($X$5=0,0,IF(AND($X$5-0.01&gt;='Справочные данные'!$T186,$X$5-0.01&lt;='Справочные данные'!$U186),1,0))</f>
        <v>0</v>
      </c>
      <c r="X186" s="33">
        <f>IF($X$5=0,0,IF(AND($X$5&gt;='Справочные данные'!$T186,$X$5&lt;='Справочные данные'!$U186),1,0))</f>
        <v>0</v>
      </c>
      <c r="Y186" s="34">
        <f>IF($X$5=0,0,IF(AND($X$5+0.01&gt;='Справочные данные'!$T186,$X$5+0.01&lt;='Справочные данные'!$U186),1,0))</f>
        <v>0</v>
      </c>
      <c r="Z186" s="3">
        <f>IF($AA$5=0,0,IF(AND($AA$5-IF('Справочные данные'!V186&lt;=0.5,0.03,IF('Справочные данные'!V186&lt;=1,0.05,0.1))&gt;='Справочные данные'!$V186,$AA$5-IF('Справочные данные'!W186&lt;=0.5,0.03,IF('Справочные данные'!W186&lt;=1,0.05,0.1))&lt;='Справочные данные'!$W186),1,0))</f>
        <v>0</v>
      </c>
      <c r="AA186" s="3">
        <f>IF($AA$5=0,0,IF(AND($AA$5&gt;='Справочные данные'!$V186,$AA$5&lt;='Справочные данные'!$W186),1,0))</f>
        <v>0</v>
      </c>
      <c r="AB186" s="3">
        <f>IF($AA$5=0,0,IF(AND($AA$5+IF('Справочные данные'!V186&lt;=0.5,0.03,IF('Справочные данные'!V186&lt;=1,0.05,0.1))&gt;='Справочные данные'!$V186,$AA$5+IF('Справочные данные'!W186&lt;=0.5,0.03,IF('Справочные данные'!W186&lt;=1,0.05,0.1))&lt;='Справочные данные'!$W186),1,0))</f>
        <v>0</v>
      </c>
      <c r="AC186" s="3">
        <f>IF($AD$5=0,0,IF(AND($AD$5-0.02&gt;='Справочные данные'!$X186,$AD$5-0.02&lt;='Справочные данные'!$Y186),1,0))</f>
        <v>0</v>
      </c>
      <c r="AD186" s="3">
        <f>IF($AD$5=0,0,IF(AND($AD$5&gt;='Справочные данные'!$X186,$AD$5&lt;='Справочные данные'!$Y186),1,0))</f>
        <v>0</v>
      </c>
      <c r="AE186" s="3">
        <f>IF($AD$5=0,0,IF(AND($AD$5+0.02&gt;='Справочные данные'!$X186,$AD$5+0.02&lt;='Справочные данные'!$Y186),1,0))</f>
        <v>0</v>
      </c>
      <c r="AF186" s="3">
        <f>IF($AG$5=0,0,IF(AND($AG$5-0.02&gt;='Справочные данные'!$AF186,$AG$5-0.02&lt;='Справочные данные'!$AG186),1,0))</f>
        <v>0</v>
      </c>
      <c r="AG186" s="3">
        <f>IF($AG$5=0,0,IF(AND($AG$5&gt;='Справочные данные'!$AF186,$AG$5&lt;='Справочные данные'!$AG186),1,0))</f>
        <v>0</v>
      </c>
      <c r="AH186" s="3">
        <f>IF($AG$5=0,0,IF(AND($AG$5+0.02&gt;='Справочные данные'!$AF186,$AG$5+0.02&lt;='Справочные данные'!$AG186),1,0))</f>
        <v>0</v>
      </c>
      <c r="AI186" s="3">
        <f>IF($AJ$5=0,0,IF(AND($AJ$5-0.05&gt;='Справочные данные'!$AH186,$AJ$5-0.05&lt;='Справочные данные'!$AI186),1,0))</f>
        <v>0</v>
      </c>
      <c r="AJ186" s="3">
        <f>IF($AJ$5=0,0,IF(AND($AJ$5&gt;='Справочные данные'!$AH186,$AJ$5&lt;='Справочные данные'!$AI186),1,0))</f>
        <v>0</v>
      </c>
      <c r="AK186" s="3">
        <f>IF($AJ$5=0,0,IF(AND($AJ$5+0.05&gt;='Справочные данные'!$AH186,$AJ$5+0.05&lt;='Справочные данные'!$AI186),1,0))</f>
        <v>0</v>
      </c>
      <c r="AL186">
        <f t="shared" si="4"/>
        <v>6</v>
      </c>
      <c r="AM186" t="str">
        <f t="shared" si="5"/>
        <v>-</v>
      </c>
      <c r="AN186" s="23" t="s">
        <v>207</v>
      </c>
    </row>
    <row r="187" spans="1:40" x14ac:dyDescent="0.25">
      <c r="A187" s="32" t="s">
        <v>208</v>
      </c>
      <c r="B187" s="3">
        <f>IF($C$5=0,0,IF(AND($C$5-IF('Справочные данные'!B187&lt;=0.12,0,0.02)&gt;='Справочные данные'!B187,$C$5-IF('Справочные данные'!C187&lt;=0.12,0,0.02)&lt;='Справочные данные'!C187),1,0))</f>
        <v>0</v>
      </c>
      <c r="C187" s="3">
        <f>IF($C$5=0,0,IF(AND($C$5&gt;='Справочные данные'!B187,'Справочные данные'!$B$2&lt;='Справочные данные'!C187),1,0))</f>
        <v>0</v>
      </c>
      <c r="D187" s="3">
        <f>IF($C$5=0,0,IF(AND($C$5+IF('Справочные данные'!B187&lt;=0.12,0.01,0.02)&gt;='Справочные данные'!B187,$C$5+IF('Справочные данные'!C187&lt;=0.12,0.01,0.02)&lt;='Справочные данные'!C187),1,0))</f>
        <v>0</v>
      </c>
      <c r="E187" s="3">
        <f>IF($F$5=0,0,IF(AND($F$5-IF('Справочные данные'!D187&lt;=0.9,0.1,0.1)&gt;='Справочные данные'!D187,$F$5-IF('Справочные данные'!E187&lt;=0.9,0.1,0.1)&lt;='Справочные данные'!E187),1,0))</f>
        <v>1</v>
      </c>
      <c r="F187" s="3">
        <f>IF($F$5=0,0,IF(AND($F$5&gt;='Справочные данные'!$D187,$F$5&lt;='Справочные данные'!E187),1,0))</f>
        <v>1</v>
      </c>
      <c r="G187" s="3">
        <f>IF($F$5=0,0,IF(AND($F$5+IF('Справочные данные'!D187&lt;=0.9,0.1,0.2)&gt;='Справочные данные'!D187,$F$5+IF('Справочные данные'!E187&lt;=0.9,0.1,0.2)&lt;='Справочные данные'!E187),1,0))</f>
        <v>1</v>
      </c>
      <c r="H187" s="3">
        <f>IF($I$5=0,0,IF(AND($I$5-IF('Справочные данные'!F187&lt;=0.9,0.1,IF('Справочные данные'!F187&lt;=8,0.12,0.5))&gt;='Справочные данные'!$F187,$I$5-IF('Справочные данные'!G187&lt;=0.9,0.1,IF('Справочные данные'!G187&lt;=8,0.12,0.5))&lt;='Справочные данные'!$G187),1,0))</f>
        <v>1</v>
      </c>
      <c r="I187" s="3">
        <f>IF($I$5=0,0,IF(AND($I$5&gt;='Справочные данные'!$F187,$I$5&lt;='Справочные данные'!$G187),1,0))</f>
        <v>1</v>
      </c>
      <c r="J187" s="3">
        <f>IF($I$5=0,0,IF(AND($I$5+IF('Справочные данные'!F187&lt;=0.9,0.1,IF('Справочные данные'!F187&lt;=8,0.2,0.5))&gt;='Справочные данные'!F187,$I$5+IF('Справочные данные'!G187&lt;=0.9,0.1,IF('Справочные данные'!G187&lt;=8,0.2,0.5))&lt;='Справочные данные'!G187),1,0))</f>
        <v>1</v>
      </c>
      <c r="K187" s="3">
        <f>IF($L$5=0,0,IF(AND($L$5-IF('Справочные данные'!L187&lt;=5,0.2,IF('Справочные данные'!L187&lt;=20,0.5,1))&gt;='Справочные данные'!$L187,$L$5-IF('Справочные данные'!M187&lt;=5,0.2,IF('Справочные данные'!M187&lt;=20,0.5,1))&lt;='Справочные данные'!$M187),1,0))</f>
        <v>0</v>
      </c>
      <c r="L187" s="3">
        <f>IF($L$5=0,0,IF(AND($L$5&gt;='Справочные данные'!$L187,$L$5&lt;='Справочные данные'!$M187),1,0))</f>
        <v>0</v>
      </c>
      <c r="M187" s="3">
        <f>IF($L$5=0,0,IF(AND($L$5+IF('Справочные данные'!L187&lt;=5,0.2,IF('Справочные данные'!L187&lt;=20,0.5,1))&gt;='Справочные данные'!L187,$L$5+IF('Справочные данные'!M187&lt;=5,0.2,IF('Справочные данные'!M187&lt;=20,0.5,1))&lt;='Справочные данные'!M187),1,0))</f>
        <v>0</v>
      </c>
      <c r="N187" s="3">
        <f>IF($O$5=0,0,IF(AND($O$5-IF('Справочные данные'!N187&lt;=1,0.1,IF('Справочные данные'!N187&lt;=2,0.15,IF('Справочные данные'!N187&lt;=3,0.2,IF('Справочные данные'!N187&lt;=6,0.25,0.5))))&gt;='Справочные данные'!$N187,$O$5-IF('Справочные данные'!O187&lt;=1,0.1,IF('Справочные данные'!O187&lt;=2,0.15,IF('Справочные данные'!O187&lt;=3,0.2,IF('Справочные данные'!O187&lt;=6,0.25,0.5))))&lt;='Справочные данные'!$O187),1,0))</f>
        <v>0</v>
      </c>
      <c r="O187" s="4">
        <f>IF($O$5=0,0,IF(AND($O$5&gt;='Справочные данные'!$N187,$O$5&lt;='Справочные данные'!$O187),1,0))</f>
        <v>0</v>
      </c>
      <c r="P187" s="3">
        <f>IF($O$5=0,0,IF(AND($O$5+IF('Справочные данные'!N187&lt;=1,0.1,IF('Справочные данные'!N187&lt;=2,0.1,IF('Справочные данные'!N187&lt;=3,0.2,IF('Справочные данные'!N187&lt;=6,0.2,0.5))))&gt;='Справочные данные'!$N187,$O$5+IF('Справочные данные'!O187&lt;=1,0.1,IF('Справочные данные'!O187&lt;=2,0.1,IF('Справочные данные'!O187&lt;=3,0.2,IF('Справочные данные'!O187&lt;=6,0.2,0.5))))&lt;='Справочные данные'!$O187),1,0))</f>
        <v>0</v>
      </c>
      <c r="Q187" s="3">
        <f>IF($R$5=0,0,IF(AND($R$5-0.1&gt;='Справочные данные'!$P187,$R$5-0.1&lt;='Справочные данные'!$Q187),1,0))</f>
        <v>0</v>
      </c>
      <c r="R187" s="3">
        <f>IF($R$5=0,0,IF(AND($R$5&gt;='Справочные данные'!$P187,$R$5&lt;='Справочные данные'!$Q187),1,0))</f>
        <v>0</v>
      </c>
      <c r="S187" s="3">
        <f>IF($R$5=0,0,IF(AND($R$5+0.1&gt;='Справочные данные'!$P187,$R$5+0.1&lt;='Справочные данные'!$Q187),1,0))</f>
        <v>0</v>
      </c>
      <c r="T187" s="3">
        <f>IF($U$5=0,0,IF(AND($U$5-0.02&gt;='Справочные данные'!$R187,$U$5-0.02&lt;='Справочные данные'!$S187),1,0))</f>
        <v>0</v>
      </c>
      <c r="U187" s="3">
        <f>IF($U$5=0,0,IF(AND($U$5&gt;='Справочные данные'!$R187,$U$5&lt;='Справочные данные'!$S187),1,0))</f>
        <v>0</v>
      </c>
      <c r="V187" s="3">
        <f>IF($U$5=0,0,IF(AND($U$5+0.03&gt;='Справочные данные'!$R187,$U$5+0.03&lt;='Справочные данные'!$S187),1,0))</f>
        <v>0</v>
      </c>
      <c r="W187" s="33">
        <f>IF($X$5=0,0,IF(AND($X$5-0.01&gt;='Справочные данные'!$T187,$X$5-0.01&lt;='Справочные данные'!$U187),1,0))</f>
        <v>0</v>
      </c>
      <c r="X187" s="33">
        <f>IF($X$5=0,0,IF(AND($X$5&gt;='Справочные данные'!$T187,$X$5&lt;='Справочные данные'!$U187),1,0))</f>
        <v>0</v>
      </c>
      <c r="Y187" s="34">
        <f>IF($X$5=0,0,IF(AND($X$5+0.01&gt;='Справочные данные'!$T187,$X$5+0.01&lt;='Справочные данные'!$U187),1,0))</f>
        <v>0</v>
      </c>
      <c r="Z187" s="3">
        <f>IF($AA$5=0,0,IF(AND($AA$5-IF('Справочные данные'!V187&lt;=0.5,0.03,IF('Справочные данные'!V187&lt;=1,0.05,0.1))&gt;='Справочные данные'!$V187,$AA$5-IF('Справочные данные'!W187&lt;=0.5,0.03,IF('Справочные данные'!W187&lt;=1,0.05,0.1))&lt;='Справочные данные'!$W187),1,0))</f>
        <v>0</v>
      </c>
      <c r="AA187" s="3">
        <f>IF($AA$5=0,0,IF(AND($AA$5&gt;='Справочные данные'!$V187,$AA$5&lt;='Справочные данные'!$W187),1,0))</f>
        <v>0</v>
      </c>
      <c r="AB187" s="3">
        <f>IF($AA$5=0,0,IF(AND($AA$5+IF('Справочные данные'!V187&lt;=0.5,0.03,IF('Справочные данные'!V187&lt;=1,0.05,0.1))&gt;='Справочные данные'!$V187,$AA$5+IF('Справочные данные'!W187&lt;=0.5,0.03,IF('Справочные данные'!W187&lt;=1,0.05,0.1))&lt;='Справочные данные'!$W187),1,0))</f>
        <v>0</v>
      </c>
      <c r="AC187" s="3">
        <f>IF($AD$5=0,0,IF(AND($AD$5-0.02&gt;='Справочные данные'!$X187,$AD$5-0.02&lt;='Справочные данные'!$Y187),1,0))</f>
        <v>0</v>
      </c>
      <c r="AD187" s="3">
        <f>IF($AD$5=0,0,IF(AND($AD$5&gt;='Справочные данные'!$X187,$AD$5&lt;='Справочные данные'!$Y187),1,0))</f>
        <v>0</v>
      </c>
      <c r="AE187" s="3">
        <f>IF($AD$5=0,0,IF(AND($AD$5+0.02&gt;='Справочные данные'!$X187,$AD$5+0.02&lt;='Справочные данные'!$Y187),1,0))</f>
        <v>0</v>
      </c>
      <c r="AF187" s="3">
        <f>IF($AG$5=0,0,IF(AND($AG$5-0.02&gt;='Справочные данные'!$AF187,$AG$5-0.02&lt;='Справочные данные'!$AG187),1,0))</f>
        <v>0</v>
      </c>
      <c r="AG187" s="3">
        <f>IF($AG$5=0,0,IF(AND($AG$5&gt;='Справочные данные'!$AF187,$AG$5&lt;='Справочные данные'!$AG187),1,0))</f>
        <v>0</v>
      </c>
      <c r="AH187" s="3">
        <f>IF($AG$5=0,0,IF(AND($AG$5+0.02&gt;='Справочные данные'!$AF187,$AG$5+0.02&lt;='Справочные данные'!$AG187),1,0))</f>
        <v>0</v>
      </c>
      <c r="AI187" s="3">
        <f>IF($AJ$5=0,0,IF(AND($AJ$5-0.05&gt;='Справочные данные'!$AH187,$AJ$5-0.05&lt;='Справочные данные'!$AI187),1,0))</f>
        <v>0</v>
      </c>
      <c r="AJ187" s="3">
        <f>IF($AJ$5=0,0,IF(AND($AJ$5&gt;='Справочные данные'!$AH187,$AJ$5&lt;='Справочные данные'!$AI187),1,0))</f>
        <v>0</v>
      </c>
      <c r="AK187" s="3">
        <f>IF($AJ$5=0,0,IF(AND($AJ$5+0.05&gt;='Справочные данные'!$AH187,$AJ$5+0.05&lt;='Справочные данные'!$AI187),1,0))</f>
        <v>0</v>
      </c>
      <c r="AL187">
        <f t="shared" si="4"/>
        <v>6</v>
      </c>
      <c r="AM187" t="str">
        <f t="shared" si="5"/>
        <v>-</v>
      </c>
      <c r="AN187" s="23" t="s">
        <v>208</v>
      </c>
    </row>
    <row r="188" spans="1:40" x14ac:dyDescent="0.25">
      <c r="A188" s="32" t="s">
        <v>209</v>
      </c>
      <c r="B188" s="3">
        <f>IF($C$5=0,0,IF(AND($C$5-IF('Справочные данные'!B188&lt;=0.12,0,0.02)&gt;='Справочные данные'!B188,$C$5-IF('Справочные данные'!C188&lt;=0.12,0,0.02)&lt;='Справочные данные'!C188),1,0))</f>
        <v>0</v>
      </c>
      <c r="C188" s="3">
        <f>IF($C$5=0,0,IF(AND($C$5&gt;='Справочные данные'!B188,'Справочные данные'!$B$2&lt;='Справочные данные'!C188),1,0))</f>
        <v>0</v>
      </c>
      <c r="D188" s="3">
        <f>IF($C$5=0,0,IF(AND($C$5+IF('Справочные данные'!B188&lt;=0.12,0.01,0.02)&gt;='Справочные данные'!B188,$C$5+IF('Справочные данные'!C188&lt;=0.12,0.01,0.02)&lt;='Справочные данные'!C188),1,0))</f>
        <v>0</v>
      </c>
      <c r="E188" s="3">
        <f>IF($F$5=0,0,IF(AND($F$5-IF('Справочные данные'!D188&lt;=0.9,0.1,0.1)&gt;='Справочные данные'!D188,$F$5-IF('Справочные данные'!E188&lt;=0.9,0.1,0.1)&lt;='Справочные данные'!E188),1,0))</f>
        <v>1</v>
      </c>
      <c r="F188" s="3">
        <f>IF($F$5=0,0,IF(AND($F$5&gt;='Справочные данные'!$D188,$F$5&lt;='Справочные данные'!E188),1,0))</f>
        <v>1</v>
      </c>
      <c r="G188" s="3">
        <f>IF($F$5=0,0,IF(AND($F$5+IF('Справочные данные'!D188&lt;=0.9,0.1,0.2)&gt;='Справочные данные'!D188,$F$5+IF('Справочные данные'!E188&lt;=0.9,0.1,0.2)&lt;='Справочные данные'!E188),1,0))</f>
        <v>1</v>
      </c>
      <c r="H188" s="3">
        <f>IF($I$5=0,0,IF(AND($I$5-IF('Справочные данные'!F188&lt;=0.9,0.1,IF('Справочные данные'!F188&lt;=8,0.12,0.5))&gt;='Справочные данные'!$F188,$I$5-IF('Справочные данные'!G188&lt;=0.9,0.1,IF('Справочные данные'!G188&lt;=8,0.12,0.5))&lt;='Справочные данные'!$G188),1,0))</f>
        <v>1</v>
      </c>
      <c r="I188" s="3">
        <f>IF($I$5=0,0,IF(AND($I$5&gt;='Справочные данные'!$F188,$I$5&lt;='Справочные данные'!$G188),1,0))</f>
        <v>1</v>
      </c>
      <c r="J188" s="3">
        <f>IF($I$5=0,0,IF(AND($I$5+IF('Справочные данные'!F188&lt;=0.9,0.1,IF('Справочные данные'!F188&lt;=8,0.2,0.5))&gt;='Справочные данные'!F188,$I$5+IF('Справочные данные'!G188&lt;=0.9,0.1,IF('Справочные данные'!G188&lt;=8,0.2,0.5))&lt;='Справочные данные'!G188),1,0))</f>
        <v>1</v>
      </c>
      <c r="K188" s="3">
        <f>IF($L$5=0,0,IF(AND($L$5-IF('Справочные данные'!L188&lt;=5,0.2,IF('Справочные данные'!L188&lt;=20,0.5,1))&gt;='Справочные данные'!$L188,$L$5-IF('Справочные данные'!M188&lt;=5,0.2,IF('Справочные данные'!M188&lt;=20,0.5,1))&lt;='Справочные данные'!$M188),1,0))</f>
        <v>0</v>
      </c>
      <c r="L188" s="3">
        <f>IF($L$5=0,0,IF(AND($L$5&gt;='Справочные данные'!$L188,$L$5&lt;='Справочные данные'!$M188),1,0))</f>
        <v>0</v>
      </c>
      <c r="M188" s="3">
        <f>IF($L$5=0,0,IF(AND($L$5+IF('Справочные данные'!L188&lt;=5,0.2,IF('Справочные данные'!L188&lt;=20,0.5,1))&gt;='Справочные данные'!L188,$L$5+IF('Справочные данные'!M188&lt;=5,0.2,IF('Справочные данные'!M188&lt;=20,0.5,1))&lt;='Справочные данные'!M188),1,0))</f>
        <v>0</v>
      </c>
      <c r="N188" s="3">
        <f>IF($O$5=0,0,IF(AND($O$5-IF('Справочные данные'!N188&lt;=1,0.1,IF('Справочные данные'!N188&lt;=2,0.15,IF('Справочные данные'!N188&lt;=3,0.2,IF('Справочные данные'!N188&lt;=6,0.25,0.5))))&gt;='Справочные данные'!$N188,$O$5-IF('Справочные данные'!O188&lt;=1,0.1,IF('Справочные данные'!O188&lt;=2,0.15,IF('Справочные данные'!O188&lt;=3,0.2,IF('Справочные данные'!O188&lt;=6,0.25,0.5))))&lt;='Справочные данные'!$O188),1,0))</f>
        <v>0</v>
      </c>
      <c r="O188" s="4">
        <f>IF($O$5=0,0,IF(AND($O$5&gt;='Справочные данные'!$N188,$O$5&lt;='Справочные данные'!$O188),1,0))</f>
        <v>0</v>
      </c>
      <c r="P188" s="3">
        <f>IF($O$5=0,0,IF(AND($O$5+IF('Справочные данные'!N188&lt;=1,0.1,IF('Справочные данные'!N188&lt;=2,0.1,IF('Справочные данные'!N188&lt;=3,0.2,IF('Справочные данные'!N188&lt;=6,0.2,0.5))))&gt;='Справочные данные'!$N188,$O$5+IF('Справочные данные'!O188&lt;=1,0.1,IF('Справочные данные'!O188&lt;=2,0.1,IF('Справочные данные'!O188&lt;=3,0.2,IF('Справочные данные'!O188&lt;=6,0.2,0.5))))&lt;='Справочные данные'!$O188),1,0))</f>
        <v>0</v>
      </c>
      <c r="Q188" s="3">
        <f>IF($R$5=0,0,IF(AND($R$5-0.1&gt;='Справочные данные'!$P188,$R$5-0.1&lt;='Справочные данные'!$Q188),1,0))</f>
        <v>0</v>
      </c>
      <c r="R188" s="3">
        <f>IF($R$5=0,0,IF(AND($R$5&gt;='Справочные данные'!$P188,$R$5&lt;='Справочные данные'!$Q188),1,0))</f>
        <v>0</v>
      </c>
      <c r="S188" s="3">
        <f>IF($R$5=0,0,IF(AND($R$5+0.1&gt;='Справочные данные'!$P188,$R$5+0.1&lt;='Справочные данные'!$Q188),1,0))</f>
        <v>0</v>
      </c>
      <c r="T188" s="3">
        <f>IF($U$5=0,0,IF(AND($U$5-0.02&gt;='Справочные данные'!$R188,$U$5-0.02&lt;='Справочные данные'!$S188),1,0))</f>
        <v>0</v>
      </c>
      <c r="U188" s="3">
        <f>IF($U$5=0,0,IF(AND($U$5&gt;='Справочные данные'!$R188,$U$5&lt;='Справочные данные'!$S188),1,0))</f>
        <v>0</v>
      </c>
      <c r="V188" s="3">
        <f>IF($U$5=0,0,IF(AND($U$5+0.03&gt;='Справочные данные'!$R188,$U$5+0.03&lt;='Справочные данные'!$S188),1,0))</f>
        <v>0</v>
      </c>
      <c r="W188" s="33">
        <f>IF($X$5=0,0,IF(AND($X$5-0.01&gt;='Справочные данные'!$T188,$X$5-0.01&lt;='Справочные данные'!$U188),1,0))</f>
        <v>0</v>
      </c>
      <c r="X188" s="33">
        <f>IF($X$5=0,0,IF(AND($X$5&gt;='Справочные данные'!$T188,$X$5&lt;='Справочные данные'!$U188),1,0))</f>
        <v>0</v>
      </c>
      <c r="Y188" s="34">
        <f>IF($X$5=0,0,IF(AND($X$5+0.01&gt;='Справочные данные'!$T188,$X$5+0.01&lt;='Справочные данные'!$U188),1,0))</f>
        <v>0</v>
      </c>
      <c r="Z188" s="3">
        <f>IF($AA$5=0,0,IF(AND($AA$5-IF('Справочные данные'!V188&lt;=0.5,0.03,IF('Справочные данные'!V188&lt;=1,0.05,0.1))&gt;='Справочные данные'!$V188,$AA$5-IF('Справочные данные'!W188&lt;=0.5,0.03,IF('Справочные данные'!W188&lt;=1,0.05,0.1))&lt;='Справочные данные'!$W188),1,0))</f>
        <v>0</v>
      </c>
      <c r="AA188" s="3">
        <f>IF($AA$5=0,0,IF(AND($AA$5&gt;='Справочные данные'!$V188,$AA$5&lt;='Справочные данные'!$W188),1,0))</f>
        <v>0</v>
      </c>
      <c r="AB188" s="3">
        <f>IF($AA$5=0,0,IF(AND($AA$5+IF('Справочные данные'!V188&lt;=0.5,0.03,IF('Справочные данные'!V188&lt;=1,0.05,0.1))&gt;='Справочные данные'!$V188,$AA$5+IF('Справочные данные'!W188&lt;=0.5,0.03,IF('Справочные данные'!W188&lt;=1,0.05,0.1))&lt;='Справочные данные'!$W188),1,0))</f>
        <v>0</v>
      </c>
      <c r="AC188" s="3">
        <f>IF($AD$5=0,0,IF(AND($AD$5-0.02&gt;='Справочные данные'!$X188,$AD$5-0.02&lt;='Справочные данные'!$Y188),1,0))</f>
        <v>0</v>
      </c>
      <c r="AD188" s="3">
        <f>IF($AD$5=0,0,IF(AND($AD$5&gt;='Справочные данные'!$X188,$AD$5&lt;='Справочные данные'!$Y188),1,0))</f>
        <v>0</v>
      </c>
      <c r="AE188" s="3">
        <f>IF($AD$5=0,0,IF(AND($AD$5+0.02&gt;='Справочные данные'!$X188,$AD$5+0.02&lt;='Справочные данные'!$Y188),1,0))</f>
        <v>0</v>
      </c>
      <c r="AF188" s="3">
        <f>IF($AG$5=0,0,IF(AND($AG$5-0.02&gt;='Справочные данные'!$AF188,$AG$5-0.02&lt;='Справочные данные'!$AG188),1,0))</f>
        <v>0</v>
      </c>
      <c r="AG188" s="3">
        <f>IF($AG$5=0,0,IF(AND($AG$5&gt;='Справочные данные'!$AF188,$AG$5&lt;='Справочные данные'!$AG188),1,0))</f>
        <v>0</v>
      </c>
      <c r="AH188" s="3">
        <f>IF($AG$5=0,0,IF(AND($AG$5+0.02&gt;='Справочные данные'!$AF188,$AG$5+0.02&lt;='Справочные данные'!$AG188),1,0))</f>
        <v>0</v>
      </c>
      <c r="AI188" s="3">
        <f>IF($AJ$5=0,0,IF(AND($AJ$5-0.05&gt;='Справочные данные'!$AH188,$AJ$5-0.05&lt;='Справочные данные'!$AI188),1,0))</f>
        <v>0</v>
      </c>
      <c r="AJ188" s="3">
        <f>IF($AJ$5=0,0,IF(AND($AJ$5&gt;='Справочные данные'!$AH188,$AJ$5&lt;='Справочные данные'!$AI188),1,0))</f>
        <v>0</v>
      </c>
      <c r="AK188" s="3">
        <f>IF($AJ$5=0,0,IF(AND($AJ$5+0.05&gt;='Справочные данные'!$AH188,$AJ$5+0.05&lt;='Справочные данные'!$AI188),1,0))</f>
        <v>0</v>
      </c>
      <c r="AL188">
        <f t="shared" si="4"/>
        <v>6</v>
      </c>
      <c r="AM188" t="str">
        <f t="shared" si="5"/>
        <v>-</v>
      </c>
      <c r="AN188" s="23" t="s">
        <v>209</v>
      </c>
    </row>
    <row r="189" spans="1:40" x14ac:dyDescent="0.25">
      <c r="A189" s="32" t="s">
        <v>210</v>
      </c>
      <c r="B189" s="3">
        <f>IF($C$5=0,0,IF(AND($C$5-IF('Справочные данные'!B189&lt;=0.12,0,0.02)&gt;='Справочные данные'!B189,$C$5-IF('Справочные данные'!C189&lt;=0.12,0,0.02)&lt;='Справочные данные'!C189),1,0))</f>
        <v>0</v>
      </c>
      <c r="C189" s="3">
        <f>IF($C$5=0,0,IF(AND($C$5&gt;='Справочные данные'!B189,'Справочные данные'!$B$2&lt;='Справочные данные'!C189),1,0))</f>
        <v>0</v>
      </c>
      <c r="D189" s="3">
        <f>IF($C$5=0,0,IF(AND($C$5+IF('Справочные данные'!B189&lt;=0.12,0.01,0.02)&gt;='Справочные данные'!B189,$C$5+IF('Справочные данные'!C189&lt;=0.12,0.01,0.02)&lt;='Справочные данные'!C189),1,0))</f>
        <v>0</v>
      </c>
      <c r="E189" s="3">
        <f>IF($F$5=0,0,IF(AND($F$5-IF('Справочные данные'!D189&lt;=0.9,0.1,0.1)&gt;='Справочные данные'!D189,$F$5-IF('Справочные данные'!E189&lt;=0.9,0.1,0.1)&lt;='Справочные данные'!E189),1,0))</f>
        <v>1</v>
      </c>
      <c r="F189" s="3">
        <f>IF($F$5=0,0,IF(AND($F$5&gt;='Справочные данные'!$D189,$F$5&lt;='Справочные данные'!E189),1,0))</f>
        <v>1</v>
      </c>
      <c r="G189" s="3">
        <f>IF($F$5=0,0,IF(AND($F$5+IF('Справочные данные'!D189&lt;=0.9,0.1,0.2)&gt;='Справочные данные'!D189,$F$5+IF('Справочные данные'!E189&lt;=0.9,0.1,0.2)&lt;='Справочные данные'!E189),1,0))</f>
        <v>1</v>
      </c>
      <c r="H189" s="3">
        <f>IF($I$5=0,0,IF(AND($I$5-IF('Справочные данные'!F189&lt;=0.9,0.1,IF('Справочные данные'!F189&lt;=8,0.12,0.5))&gt;='Справочные данные'!$F189,$I$5-IF('Справочные данные'!G189&lt;=0.9,0.1,IF('Справочные данные'!G189&lt;=8,0.12,0.5))&lt;='Справочные данные'!$G189),1,0))</f>
        <v>1</v>
      </c>
      <c r="I189" s="3">
        <f>IF($I$5=0,0,IF(AND($I$5&gt;='Справочные данные'!$F189,$I$5&lt;='Справочные данные'!$G189),1,0))</f>
        <v>1</v>
      </c>
      <c r="J189" s="3">
        <f>IF($I$5=0,0,IF(AND($I$5+IF('Справочные данные'!F189&lt;=0.9,0.1,IF('Справочные данные'!F189&lt;=8,0.2,0.5))&gt;='Справочные данные'!F189,$I$5+IF('Справочные данные'!G189&lt;=0.9,0.1,IF('Справочные данные'!G189&lt;=8,0.2,0.5))&lt;='Справочные данные'!G189),1,0))</f>
        <v>1</v>
      </c>
      <c r="K189" s="3">
        <f>IF($L$5=0,0,IF(AND($L$5-IF('Справочные данные'!L189&lt;=5,0.2,IF('Справочные данные'!L189&lt;=20,0.5,1))&gt;='Справочные данные'!$L189,$L$5-IF('Справочные данные'!M189&lt;=5,0.2,IF('Справочные данные'!M189&lt;=20,0.5,1))&lt;='Справочные данные'!$M189),1,0))</f>
        <v>0</v>
      </c>
      <c r="L189" s="3">
        <f>IF($L$5=0,0,IF(AND($L$5&gt;='Справочные данные'!$L189,$L$5&lt;='Справочные данные'!$M189),1,0))</f>
        <v>0</v>
      </c>
      <c r="M189" s="3">
        <f>IF($L$5=0,0,IF(AND($L$5+IF('Справочные данные'!L189&lt;=5,0.2,IF('Справочные данные'!L189&lt;=20,0.5,1))&gt;='Справочные данные'!L189,$L$5+IF('Справочные данные'!M189&lt;=5,0.2,IF('Справочные данные'!M189&lt;=20,0.5,1))&lt;='Справочные данные'!M189),1,0))</f>
        <v>0</v>
      </c>
      <c r="N189" s="3">
        <f>IF($O$5=0,0,IF(AND($O$5-IF('Справочные данные'!N189&lt;=1,0.1,IF('Справочные данные'!N189&lt;=2,0.15,IF('Справочные данные'!N189&lt;=3,0.2,IF('Справочные данные'!N189&lt;=6,0.25,0.5))))&gt;='Справочные данные'!$N189,$O$5-IF('Справочные данные'!O189&lt;=1,0.1,IF('Справочные данные'!O189&lt;=2,0.15,IF('Справочные данные'!O189&lt;=3,0.2,IF('Справочные данные'!O189&lt;=6,0.25,0.5))))&lt;='Справочные данные'!$O189),1,0))</f>
        <v>0</v>
      </c>
      <c r="O189" s="4">
        <f>IF($O$5=0,0,IF(AND($O$5&gt;='Справочные данные'!$N189,$O$5&lt;='Справочные данные'!$O189),1,0))</f>
        <v>0</v>
      </c>
      <c r="P189" s="3">
        <f>IF($O$5=0,0,IF(AND($O$5+IF('Справочные данные'!N189&lt;=1,0.1,IF('Справочные данные'!N189&lt;=2,0.1,IF('Справочные данные'!N189&lt;=3,0.2,IF('Справочные данные'!N189&lt;=6,0.2,0.5))))&gt;='Справочные данные'!$N189,$O$5+IF('Справочные данные'!O189&lt;=1,0.1,IF('Справочные данные'!O189&lt;=2,0.1,IF('Справочные данные'!O189&lt;=3,0.2,IF('Справочные данные'!O189&lt;=6,0.2,0.5))))&lt;='Справочные данные'!$O189),1,0))</f>
        <v>0</v>
      </c>
      <c r="Q189" s="3">
        <f>IF($R$5=0,0,IF(AND($R$5-0.1&gt;='Справочные данные'!$P189,$R$5-0.1&lt;='Справочные данные'!$Q189),1,0))</f>
        <v>0</v>
      </c>
      <c r="R189" s="3">
        <f>IF($R$5=0,0,IF(AND($R$5&gt;='Справочные данные'!$P189,$R$5&lt;='Справочные данные'!$Q189),1,0))</f>
        <v>0</v>
      </c>
      <c r="S189" s="3">
        <f>IF($R$5=0,0,IF(AND($R$5+0.1&gt;='Справочные данные'!$P189,$R$5+0.1&lt;='Справочные данные'!$Q189),1,0))</f>
        <v>0</v>
      </c>
      <c r="T189" s="3">
        <f>IF($U$5=0,0,IF(AND($U$5-0.02&gt;='Справочные данные'!$R189,$U$5-0.02&lt;='Справочные данные'!$S189),1,0))</f>
        <v>0</v>
      </c>
      <c r="U189" s="3">
        <f>IF($U$5=0,0,IF(AND($U$5&gt;='Справочные данные'!$R189,$U$5&lt;='Справочные данные'!$S189),1,0))</f>
        <v>0</v>
      </c>
      <c r="V189" s="3">
        <f>IF($U$5=0,0,IF(AND($U$5+0.03&gt;='Справочные данные'!$R189,$U$5+0.03&lt;='Справочные данные'!$S189),1,0))</f>
        <v>0</v>
      </c>
      <c r="W189" s="33">
        <f>IF($X$5=0,0,IF(AND($X$5-0.01&gt;='Справочные данные'!$T189,$X$5-0.01&lt;='Справочные данные'!$U189),1,0))</f>
        <v>0</v>
      </c>
      <c r="X189" s="33">
        <f>IF($X$5=0,0,IF(AND($X$5&gt;='Справочные данные'!$T189,$X$5&lt;='Справочные данные'!$U189),1,0))</f>
        <v>0</v>
      </c>
      <c r="Y189" s="34">
        <f>IF($X$5=0,0,IF(AND($X$5+0.01&gt;='Справочные данные'!$T189,$X$5+0.01&lt;='Справочные данные'!$U189),1,0))</f>
        <v>0</v>
      </c>
      <c r="Z189" s="3">
        <f>IF($AA$5=0,0,IF(AND($AA$5-IF('Справочные данные'!V189&lt;=0.5,0.03,IF('Справочные данные'!V189&lt;=1,0.05,0.1))&gt;='Справочные данные'!$V189,$AA$5-IF('Справочные данные'!W189&lt;=0.5,0.03,IF('Справочные данные'!W189&lt;=1,0.05,0.1))&lt;='Справочные данные'!$W189),1,0))</f>
        <v>0</v>
      </c>
      <c r="AA189" s="3">
        <f>IF($AA$5=0,0,IF(AND($AA$5&gt;='Справочные данные'!$V189,$AA$5&lt;='Справочные данные'!$W189),1,0))</f>
        <v>0</v>
      </c>
      <c r="AB189" s="3">
        <f>IF($AA$5=0,0,IF(AND($AA$5+IF('Справочные данные'!V189&lt;=0.5,0.03,IF('Справочные данные'!V189&lt;=1,0.05,0.1))&gt;='Справочные данные'!$V189,$AA$5+IF('Справочные данные'!W189&lt;=0.5,0.03,IF('Справочные данные'!W189&lt;=1,0.05,0.1))&lt;='Справочные данные'!$W189),1,0))</f>
        <v>0</v>
      </c>
      <c r="AC189" s="3">
        <f>IF($AD$5=0,0,IF(AND($AD$5-0.02&gt;='Справочные данные'!$X189,$AD$5-0.02&lt;='Справочные данные'!$Y189),1,0))</f>
        <v>0</v>
      </c>
      <c r="AD189" s="3">
        <f>IF($AD$5=0,0,IF(AND($AD$5&gt;='Справочные данные'!$X189,$AD$5&lt;='Справочные данные'!$Y189),1,0))</f>
        <v>0</v>
      </c>
      <c r="AE189" s="3">
        <f>IF($AD$5=0,0,IF(AND($AD$5+0.02&gt;='Справочные данные'!$X189,$AD$5+0.02&lt;='Справочные данные'!$Y189),1,0))</f>
        <v>0</v>
      </c>
      <c r="AF189" s="3">
        <f>IF($AG$5=0,0,IF(AND($AG$5-0.02&gt;='Справочные данные'!$AF189,$AG$5-0.02&lt;='Справочные данные'!$AG189),1,0))</f>
        <v>0</v>
      </c>
      <c r="AG189" s="3">
        <f>IF($AG$5=0,0,IF(AND($AG$5&gt;='Справочные данные'!$AF189,$AG$5&lt;='Справочные данные'!$AG189),1,0))</f>
        <v>0</v>
      </c>
      <c r="AH189" s="3">
        <f>IF($AG$5=0,0,IF(AND($AG$5+0.02&gt;='Справочные данные'!$AF189,$AG$5+0.02&lt;='Справочные данные'!$AG189),1,0))</f>
        <v>0</v>
      </c>
      <c r="AI189" s="3">
        <f>IF($AJ$5=0,0,IF(AND($AJ$5-0.05&gt;='Справочные данные'!$AH189,$AJ$5-0.05&lt;='Справочные данные'!$AI189),1,0))</f>
        <v>0</v>
      </c>
      <c r="AJ189" s="3">
        <f>IF($AJ$5=0,0,IF(AND($AJ$5&gt;='Справочные данные'!$AH189,$AJ$5&lt;='Справочные данные'!$AI189),1,0))</f>
        <v>0</v>
      </c>
      <c r="AK189" s="3">
        <f>IF($AJ$5=0,0,IF(AND($AJ$5+0.05&gt;='Справочные данные'!$AH189,$AJ$5+0.05&lt;='Справочные данные'!$AI189),1,0))</f>
        <v>0</v>
      </c>
      <c r="AL189">
        <f t="shared" si="4"/>
        <v>6</v>
      </c>
      <c r="AM189" t="str">
        <f t="shared" si="5"/>
        <v>-</v>
      </c>
      <c r="AN189" s="23" t="s">
        <v>210</v>
      </c>
    </row>
    <row r="190" spans="1:40" x14ac:dyDescent="0.25">
      <c r="A190" s="32" t="s">
        <v>211</v>
      </c>
      <c r="B190" s="3">
        <f>IF($C$5=0,0,IF(AND($C$5-IF('Справочные данные'!B190&lt;=0.12,0,0.02)&gt;='Справочные данные'!B190,$C$5-IF('Справочные данные'!C190&lt;=0.12,0,0.02)&lt;='Справочные данные'!C190),1,0))</f>
        <v>0</v>
      </c>
      <c r="C190" s="3">
        <f>IF($C$5=0,0,IF(AND($C$5&gt;='Справочные данные'!B190,'Справочные данные'!$B$2&lt;='Справочные данные'!C190),1,0))</f>
        <v>0</v>
      </c>
      <c r="D190" s="3">
        <f>IF($C$5=0,0,IF(AND($C$5+IF('Справочные данные'!B190&lt;=0.12,0.01,0.02)&gt;='Справочные данные'!B190,$C$5+IF('Справочные данные'!C190&lt;=0.12,0.01,0.02)&lt;='Справочные данные'!C190),1,0))</f>
        <v>0</v>
      </c>
      <c r="E190" s="3">
        <f>IF($F$5=0,0,IF(AND($F$5-IF('Справочные данные'!D190&lt;=0.9,0.1,0.1)&gt;='Справочные данные'!D190,$F$5-IF('Справочные данные'!E190&lt;=0.9,0.1,0.1)&lt;='Справочные данные'!E190),1,0))</f>
        <v>1</v>
      </c>
      <c r="F190" s="3">
        <f>IF($F$5=0,0,IF(AND($F$5&gt;='Справочные данные'!$D190,$F$5&lt;='Справочные данные'!E190),1,0))</f>
        <v>1</v>
      </c>
      <c r="G190" s="3">
        <f>IF($F$5=0,0,IF(AND($F$5+IF('Справочные данные'!D190&lt;=0.9,0.1,0.2)&gt;='Справочные данные'!D190,$F$5+IF('Справочные данные'!E190&lt;=0.9,0.1,0.2)&lt;='Справочные данные'!E190),1,0))</f>
        <v>1</v>
      </c>
      <c r="H190" s="3">
        <f>IF($I$5=0,0,IF(AND($I$5-IF('Справочные данные'!F190&lt;=0.9,0.1,IF('Справочные данные'!F190&lt;=8,0.12,0.5))&gt;='Справочные данные'!$F190,$I$5-IF('Справочные данные'!G190&lt;=0.9,0.1,IF('Справочные данные'!G190&lt;=8,0.12,0.5))&lt;='Справочные данные'!$G190),1,0))</f>
        <v>1</v>
      </c>
      <c r="I190" s="3">
        <f>IF($I$5=0,0,IF(AND($I$5&gt;='Справочные данные'!$F190,$I$5&lt;='Справочные данные'!$G190),1,0))</f>
        <v>1</v>
      </c>
      <c r="J190" s="3">
        <f>IF($I$5=0,0,IF(AND($I$5+IF('Справочные данные'!F190&lt;=0.9,0.1,IF('Справочные данные'!F190&lt;=8,0.2,0.5))&gt;='Справочные данные'!F190,$I$5+IF('Справочные данные'!G190&lt;=0.9,0.1,IF('Справочные данные'!G190&lt;=8,0.2,0.5))&lt;='Справочные данные'!G190),1,0))</f>
        <v>1</v>
      </c>
      <c r="K190" s="3">
        <f>IF($L$5=0,0,IF(AND($L$5-IF('Справочные данные'!L190&lt;=5,0.2,IF('Справочные данные'!L190&lt;=20,0.5,1))&gt;='Справочные данные'!$L190,$L$5-IF('Справочные данные'!M190&lt;=5,0.2,IF('Справочные данные'!M190&lt;=20,0.5,1))&lt;='Справочные данные'!$M190),1,0))</f>
        <v>0</v>
      </c>
      <c r="L190" s="3">
        <f>IF($L$5=0,0,IF(AND($L$5&gt;='Справочные данные'!$L190,$L$5&lt;='Справочные данные'!$M190),1,0))</f>
        <v>0</v>
      </c>
      <c r="M190" s="3">
        <f>IF($L$5=0,0,IF(AND($L$5+IF('Справочные данные'!L190&lt;=5,0.2,IF('Справочные данные'!L190&lt;=20,0.5,1))&gt;='Справочные данные'!L190,$L$5+IF('Справочные данные'!M190&lt;=5,0.2,IF('Справочные данные'!M190&lt;=20,0.5,1))&lt;='Справочные данные'!M190),1,0))</f>
        <v>0</v>
      </c>
      <c r="N190" s="3">
        <f>IF($O$5=0,0,IF(AND($O$5-IF('Справочные данные'!N190&lt;=1,0.1,IF('Справочные данные'!N190&lt;=2,0.15,IF('Справочные данные'!N190&lt;=3,0.2,IF('Справочные данные'!N190&lt;=6,0.25,0.5))))&gt;='Справочные данные'!$N190,$O$5-IF('Справочные данные'!O190&lt;=1,0.1,IF('Справочные данные'!O190&lt;=2,0.15,IF('Справочные данные'!O190&lt;=3,0.2,IF('Справочные данные'!O190&lt;=6,0.25,0.5))))&lt;='Справочные данные'!$O190),1,0))</f>
        <v>0</v>
      </c>
      <c r="O190" s="4">
        <f>IF($O$5=0,0,IF(AND($O$5&gt;='Справочные данные'!$N190,$O$5&lt;='Справочные данные'!$O190),1,0))</f>
        <v>0</v>
      </c>
      <c r="P190" s="3">
        <f>IF($O$5=0,0,IF(AND($O$5+IF('Справочные данные'!N190&lt;=1,0.1,IF('Справочные данные'!N190&lt;=2,0.1,IF('Справочные данные'!N190&lt;=3,0.2,IF('Справочные данные'!N190&lt;=6,0.2,0.5))))&gt;='Справочные данные'!$N190,$O$5+IF('Справочные данные'!O190&lt;=1,0.1,IF('Справочные данные'!O190&lt;=2,0.1,IF('Справочные данные'!O190&lt;=3,0.2,IF('Справочные данные'!O190&lt;=6,0.2,0.5))))&lt;='Справочные данные'!$O190),1,0))</f>
        <v>0</v>
      </c>
      <c r="Q190" s="3">
        <f>IF($R$5=0,0,IF(AND($R$5-0.1&gt;='Справочные данные'!$P190,$R$5-0.1&lt;='Справочные данные'!$Q190),1,0))</f>
        <v>0</v>
      </c>
      <c r="R190" s="3">
        <f>IF($R$5=0,0,IF(AND($R$5&gt;='Справочные данные'!$P190,$R$5&lt;='Справочные данные'!$Q190),1,0))</f>
        <v>0</v>
      </c>
      <c r="S190" s="3">
        <f>IF($R$5=0,0,IF(AND($R$5+0.1&gt;='Справочные данные'!$P190,$R$5+0.1&lt;='Справочные данные'!$Q190),1,0))</f>
        <v>0</v>
      </c>
      <c r="T190" s="3">
        <f>IF($U$5=0,0,IF(AND($U$5-0.02&gt;='Справочные данные'!$R190,$U$5-0.02&lt;='Справочные данные'!$S190),1,0))</f>
        <v>0</v>
      </c>
      <c r="U190" s="3">
        <f>IF($U$5=0,0,IF(AND($U$5&gt;='Справочные данные'!$R190,$U$5&lt;='Справочные данные'!$S190),1,0))</f>
        <v>0</v>
      </c>
      <c r="V190" s="3">
        <f>IF($U$5=0,0,IF(AND($U$5+0.03&gt;='Справочные данные'!$R190,$U$5+0.03&lt;='Справочные данные'!$S190),1,0))</f>
        <v>0</v>
      </c>
      <c r="W190" s="33">
        <f>IF($X$5=0,0,IF(AND($X$5-0.01&gt;='Справочные данные'!$T190,$X$5-0.01&lt;='Справочные данные'!$U190),1,0))</f>
        <v>0</v>
      </c>
      <c r="X190" s="33">
        <f>IF($X$5=0,0,IF(AND($X$5&gt;='Справочные данные'!$T190,$X$5&lt;='Справочные данные'!$U190),1,0))</f>
        <v>0</v>
      </c>
      <c r="Y190" s="34">
        <f>IF($X$5=0,0,IF(AND($X$5+0.01&gt;='Справочные данные'!$T190,$X$5+0.01&lt;='Справочные данные'!$U190),1,0))</f>
        <v>0</v>
      </c>
      <c r="Z190" s="3">
        <f>IF($AA$5=0,0,IF(AND($AA$5-IF('Справочные данные'!V190&lt;=0.5,0.03,IF('Справочные данные'!V190&lt;=1,0.05,0.1))&gt;='Справочные данные'!$V190,$AA$5-IF('Справочные данные'!W190&lt;=0.5,0.03,IF('Справочные данные'!W190&lt;=1,0.05,0.1))&lt;='Справочные данные'!$W190),1,0))</f>
        <v>0</v>
      </c>
      <c r="AA190" s="3">
        <f>IF($AA$5=0,0,IF(AND($AA$5&gt;='Справочные данные'!$V190,$AA$5&lt;='Справочные данные'!$W190),1,0))</f>
        <v>0</v>
      </c>
      <c r="AB190" s="3">
        <f>IF($AA$5=0,0,IF(AND($AA$5+IF('Справочные данные'!V190&lt;=0.5,0.03,IF('Справочные данные'!V190&lt;=1,0.05,0.1))&gt;='Справочные данные'!$V190,$AA$5+IF('Справочные данные'!W190&lt;=0.5,0.03,IF('Справочные данные'!W190&lt;=1,0.05,0.1))&lt;='Справочные данные'!$W190),1,0))</f>
        <v>0</v>
      </c>
      <c r="AC190" s="3">
        <f>IF($AD$5=0,0,IF(AND($AD$5-0.02&gt;='Справочные данные'!$X190,$AD$5-0.02&lt;='Справочные данные'!$Y190),1,0))</f>
        <v>0</v>
      </c>
      <c r="AD190" s="3">
        <f>IF($AD$5=0,0,IF(AND($AD$5&gt;='Справочные данные'!$X190,$AD$5&lt;='Справочные данные'!$Y190),1,0))</f>
        <v>0</v>
      </c>
      <c r="AE190" s="3">
        <f>IF($AD$5=0,0,IF(AND($AD$5+0.02&gt;='Справочные данные'!$X190,$AD$5+0.02&lt;='Справочные данные'!$Y190),1,0))</f>
        <v>0</v>
      </c>
      <c r="AF190" s="3">
        <f>IF($AG$5=0,0,IF(AND($AG$5-0.02&gt;='Справочные данные'!$AF190,$AG$5-0.02&lt;='Справочные данные'!$AG190),1,0))</f>
        <v>0</v>
      </c>
      <c r="AG190" s="3">
        <f>IF($AG$5=0,0,IF(AND($AG$5&gt;='Справочные данные'!$AF190,$AG$5&lt;='Справочные данные'!$AG190),1,0))</f>
        <v>0</v>
      </c>
      <c r="AH190" s="3">
        <f>IF($AG$5=0,0,IF(AND($AG$5+0.02&gt;='Справочные данные'!$AF190,$AG$5+0.02&lt;='Справочные данные'!$AG190),1,0))</f>
        <v>0</v>
      </c>
      <c r="AI190" s="3">
        <f>IF($AJ$5=0,0,IF(AND($AJ$5-0.05&gt;='Справочные данные'!$AH190,$AJ$5-0.05&lt;='Справочные данные'!$AI190),1,0))</f>
        <v>0</v>
      </c>
      <c r="AJ190" s="3">
        <f>IF($AJ$5=0,0,IF(AND($AJ$5&gt;='Справочные данные'!$AH190,$AJ$5&lt;='Справочные данные'!$AI190),1,0))</f>
        <v>0</v>
      </c>
      <c r="AK190" s="3">
        <f>IF($AJ$5=0,0,IF(AND($AJ$5+0.05&gt;='Справочные данные'!$AH190,$AJ$5+0.05&lt;='Справочные данные'!$AI190),1,0))</f>
        <v>0</v>
      </c>
      <c r="AL190">
        <f t="shared" si="4"/>
        <v>6</v>
      </c>
      <c r="AM190" t="str">
        <f t="shared" si="5"/>
        <v>-</v>
      </c>
      <c r="AN190" s="23" t="s">
        <v>211</v>
      </c>
    </row>
    <row r="191" spans="1:40" x14ac:dyDescent="0.25">
      <c r="A191" s="32" t="s">
        <v>212</v>
      </c>
      <c r="B191" s="3">
        <f>IF($C$5=0,0,IF(AND($C$5-IF('Справочные данные'!B191&lt;=0.12,0,0.02)&gt;='Справочные данные'!B191,$C$5-IF('Справочные данные'!C191&lt;=0.12,0,0.02)&lt;='Справочные данные'!C191),1,0))</f>
        <v>0</v>
      </c>
      <c r="C191" s="3">
        <f>IF($C$5=0,0,IF(AND($C$5&gt;='Справочные данные'!B191,'Справочные данные'!$B$2&lt;='Справочные данные'!C191),1,0))</f>
        <v>0</v>
      </c>
      <c r="D191" s="3">
        <f>IF($C$5=0,0,IF(AND($C$5+IF('Справочные данные'!B191&lt;=0.12,0.01,0.02)&gt;='Справочные данные'!B191,$C$5+IF('Справочные данные'!C191&lt;=0.12,0.01,0.02)&lt;='Справочные данные'!C191),1,0))</f>
        <v>0</v>
      </c>
      <c r="E191" s="3">
        <f>IF($F$5=0,0,IF(AND($F$5-IF('Справочные данные'!D191&lt;=0.9,0.1,0.1)&gt;='Справочные данные'!D191,$F$5-IF('Справочные данные'!E191&lt;=0.9,0.1,0.1)&lt;='Справочные данные'!E191),1,0))</f>
        <v>1</v>
      </c>
      <c r="F191" s="3">
        <f>IF($F$5=0,0,IF(AND($F$5&gt;='Справочные данные'!$D191,$F$5&lt;='Справочные данные'!E191),1,0))</f>
        <v>1</v>
      </c>
      <c r="G191" s="3">
        <f>IF($F$5=0,0,IF(AND($F$5+IF('Справочные данные'!D191&lt;=0.9,0.1,0.2)&gt;='Справочные данные'!D191,$F$5+IF('Справочные данные'!E191&lt;=0.9,0.1,0.2)&lt;='Справочные данные'!E191),1,0))</f>
        <v>1</v>
      </c>
      <c r="H191" s="3">
        <f>IF($I$5=0,0,IF(AND($I$5-IF('Справочные данные'!F191&lt;=0.9,0.1,IF('Справочные данные'!F191&lt;=8,0.12,0.5))&gt;='Справочные данные'!$F191,$I$5-IF('Справочные данные'!G191&lt;=0.9,0.1,IF('Справочные данные'!G191&lt;=8,0.12,0.5))&lt;='Справочные данные'!$G191),1,0))</f>
        <v>1</v>
      </c>
      <c r="I191" s="3">
        <f>IF($I$5=0,0,IF(AND($I$5&gt;='Справочные данные'!$F191,$I$5&lt;='Справочные данные'!$G191),1,0))</f>
        <v>1</v>
      </c>
      <c r="J191" s="3">
        <f>IF($I$5=0,0,IF(AND($I$5+IF('Справочные данные'!F191&lt;=0.9,0.1,IF('Справочные данные'!F191&lt;=8,0.2,0.5))&gt;='Справочные данные'!F191,$I$5+IF('Справочные данные'!G191&lt;=0.9,0.1,IF('Справочные данные'!G191&lt;=8,0.2,0.5))&lt;='Справочные данные'!G191),1,0))</f>
        <v>1</v>
      </c>
      <c r="K191" s="3">
        <f>IF($L$5=0,0,IF(AND($L$5-IF('Справочные данные'!L191&lt;=5,0.2,IF('Справочные данные'!L191&lt;=20,0.5,1))&gt;='Справочные данные'!$L191,$L$5-IF('Справочные данные'!M191&lt;=5,0.2,IF('Справочные данные'!M191&lt;=20,0.5,1))&lt;='Справочные данные'!$M191),1,0))</f>
        <v>0</v>
      </c>
      <c r="L191" s="3">
        <f>IF($L$5=0,0,IF(AND($L$5&gt;='Справочные данные'!$L191,$L$5&lt;='Справочные данные'!$M191),1,0))</f>
        <v>0</v>
      </c>
      <c r="M191" s="3">
        <f>IF($L$5=0,0,IF(AND($L$5+IF('Справочные данные'!L191&lt;=5,0.2,IF('Справочные данные'!L191&lt;=20,0.5,1))&gt;='Справочные данные'!L191,$L$5+IF('Справочные данные'!M191&lt;=5,0.2,IF('Справочные данные'!M191&lt;=20,0.5,1))&lt;='Справочные данные'!M191),1,0))</f>
        <v>0</v>
      </c>
      <c r="N191" s="3">
        <f>IF($O$5=0,0,IF(AND($O$5-IF('Справочные данные'!N191&lt;=1,0.1,IF('Справочные данные'!N191&lt;=2,0.15,IF('Справочные данные'!N191&lt;=3,0.2,IF('Справочные данные'!N191&lt;=6,0.25,0.5))))&gt;='Справочные данные'!$N191,$O$5-IF('Справочные данные'!O191&lt;=1,0.1,IF('Справочные данные'!O191&lt;=2,0.15,IF('Справочные данные'!O191&lt;=3,0.2,IF('Справочные данные'!O191&lt;=6,0.25,0.5))))&lt;='Справочные данные'!$O191),1,0))</f>
        <v>0</v>
      </c>
      <c r="O191" s="4">
        <f>IF($O$5=0,0,IF(AND($O$5&gt;='Справочные данные'!$N191,$O$5&lt;='Справочные данные'!$O191),1,0))</f>
        <v>0</v>
      </c>
      <c r="P191" s="3">
        <f>IF($O$5=0,0,IF(AND($O$5+IF('Справочные данные'!N191&lt;=1,0.1,IF('Справочные данные'!N191&lt;=2,0.1,IF('Справочные данные'!N191&lt;=3,0.2,IF('Справочные данные'!N191&lt;=6,0.2,0.5))))&gt;='Справочные данные'!$N191,$O$5+IF('Справочные данные'!O191&lt;=1,0.1,IF('Справочные данные'!O191&lt;=2,0.1,IF('Справочные данные'!O191&lt;=3,0.2,IF('Справочные данные'!O191&lt;=6,0.2,0.5))))&lt;='Справочные данные'!$O191),1,0))</f>
        <v>0</v>
      </c>
      <c r="Q191" s="3">
        <f>IF($R$5=0,0,IF(AND($R$5-0.1&gt;='Справочные данные'!$P191,$R$5-0.1&lt;='Справочные данные'!$Q191),1,0))</f>
        <v>0</v>
      </c>
      <c r="R191" s="3">
        <f>IF($R$5=0,0,IF(AND($R$5&gt;='Справочные данные'!$P191,$R$5&lt;='Справочные данные'!$Q191),1,0))</f>
        <v>0</v>
      </c>
      <c r="S191" s="3">
        <f>IF($R$5=0,0,IF(AND($R$5+0.1&gt;='Справочные данные'!$P191,$R$5+0.1&lt;='Справочные данные'!$Q191),1,0))</f>
        <v>0</v>
      </c>
      <c r="T191" s="3">
        <f>IF($U$5=0,0,IF(AND($U$5-0.02&gt;='Справочные данные'!$R191,$U$5-0.02&lt;='Справочные данные'!$S191),1,0))</f>
        <v>0</v>
      </c>
      <c r="U191" s="3">
        <f>IF($U$5=0,0,IF(AND($U$5&gt;='Справочные данные'!$R191,$U$5&lt;='Справочные данные'!$S191),1,0))</f>
        <v>0</v>
      </c>
      <c r="V191" s="3">
        <f>IF($U$5=0,0,IF(AND($U$5+0.03&gt;='Справочные данные'!$R191,$U$5+0.03&lt;='Справочные данные'!$S191),1,0))</f>
        <v>0</v>
      </c>
      <c r="W191" s="33">
        <f>IF($X$5=0,0,IF(AND($X$5-0.01&gt;='Справочные данные'!$T191,$X$5-0.01&lt;='Справочные данные'!$U191),1,0))</f>
        <v>0</v>
      </c>
      <c r="X191" s="33">
        <f>IF($X$5=0,0,IF(AND($X$5&gt;='Справочные данные'!$T191,$X$5&lt;='Справочные данные'!$U191),1,0))</f>
        <v>0</v>
      </c>
      <c r="Y191" s="34">
        <f>IF($X$5=0,0,IF(AND($X$5+0.01&gt;='Справочные данные'!$T191,$X$5+0.01&lt;='Справочные данные'!$U191),1,0))</f>
        <v>0</v>
      </c>
      <c r="Z191" s="3">
        <f>IF($AA$5=0,0,IF(AND($AA$5-IF('Справочные данные'!V191&lt;=0.5,0.03,IF('Справочные данные'!V191&lt;=1,0.05,0.1))&gt;='Справочные данные'!$V191,$AA$5-IF('Справочные данные'!W191&lt;=0.5,0.03,IF('Справочные данные'!W191&lt;=1,0.05,0.1))&lt;='Справочные данные'!$W191),1,0))</f>
        <v>0</v>
      </c>
      <c r="AA191" s="3">
        <f>IF($AA$5=0,0,IF(AND($AA$5&gt;='Справочные данные'!$V191,$AA$5&lt;='Справочные данные'!$W191),1,0))</f>
        <v>0</v>
      </c>
      <c r="AB191" s="3">
        <f>IF($AA$5=0,0,IF(AND($AA$5+IF('Справочные данные'!V191&lt;=0.5,0.03,IF('Справочные данные'!V191&lt;=1,0.05,0.1))&gt;='Справочные данные'!$V191,$AA$5+IF('Справочные данные'!W191&lt;=0.5,0.03,IF('Справочные данные'!W191&lt;=1,0.05,0.1))&lt;='Справочные данные'!$W191),1,0))</f>
        <v>0</v>
      </c>
      <c r="AC191" s="3">
        <f>IF($AD$5=0,0,IF(AND($AD$5-0.02&gt;='Справочные данные'!$X191,$AD$5-0.02&lt;='Справочные данные'!$Y191),1,0))</f>
        <v>0</v>
      </c>
      <c r="AD191" s="3">
        <f>IF($AD$5=0,0,IF(AND($AD$5&gt;='Справочные данные'!$X191,$AD$5&lt;='Справочные данные'!$Y191),1,0))</f>
        <v>0</v>
      </c>
      <c r="AE191" s="3">
        <f>IF($AD$5=0,0,IF(AND($AD$5+0.02&gt;='Справочные данные'!$X191,$AD$5+0.02&lt;='Справочные данные'!$Y191),1,0))</f>
        <v>0</v>
      </c>
      <c r="AF191" s="3">
        <f>IF($AG$5=0,0,IF(AND($AG$5-0.02&gt;='Справочные данные'!$AF191,$AG$5-0.02&lt;='Справочные данные'!$AG191),1,0))</f>
        <v>0</v>
      </c>
      <c r="AG191" s="3">
        <f>IF($AG$5=0,0,IF(AND($AG$5&gt;='Справочные данные'!$AF191,$AG$5&lt;='Справочные данные'!$AG191),1,0))</f>
        <v>0</v>
      </c>
      <c r="AH191" s="3">
        <f>IF($AG$5=0,0,IF(AND($AG$5+0.02&gt;='Справочные данные'!$AF191,$AG$5+0.02&lt;='Справочные данные'!$AG191),1,0))</f>
        <v>0</v>
      </c>
      <c r="AI191" s="3">
        <f>IF($AJ$5=0,0,IF(AND($AJ$5-0.05&gt;='Справочные данные'!$AH191,$AJ$5-0.05&lt;='Справочные данные'!$AI191),1,0))</f>
        <v>0</v>
      </c>
      <c r="AJ191" s="3">
        <f>IF($AJ$5=0,0,IF(AND($AJ$5&gt;='Справочные данные'!$AH191,$AJ$5&lt;='Справочные данные'!$AI191),1,0))</f>
        <v>0</v>
      </c>
      <c r="AK191" s="3">
        <f>IF($AJ$5=0,0,IF(AND($AJ$5+0.05&gt;='Справочные данные'!$AH191,$AJ$5+0.05&lt;='Справочные данные'!$AI191),1,0))</f>
        <v>0</v>
      </c>
      <c r="AL191">
        <f t="shared" si="4"/>
        <v>6</v>
      </c>
      <c r="AM191" t="str">
        <f t="shared" si="5"/>
        <v>-</v>
      </c>
      <c r="AN191" s="23" t="s">
        <v>212</v>
      </c>
    </row>
    <row r="192" spans="1:40" x14ac:dyDescent="0.25">
      <c r="A192" s="32" t="s">
        <v>213</v>
      </c>
      <c r="B192" s="3">
        <f>IF($C$5=0,0,IF(AND($C$5-IF('Справочные данные'!B192&lt;=0.12,0,0.02)&gt;='Справочные данные'!B192,$C$5-IF('Справочные данные'!C192&lt;=0.12,0,0.02)&lt;='Справочные данные'!C192),1,0))</f>
        <v>0</v>
      </c>
      <c r="C192" s="3">
        <f>IF($C$5=0,0,IF(AND($C$5&gt;='Справочные данные'!B192,'Справочные данные'!$B$2&lt;='Справочные данные'!C192),1,0))</f>
        <v>0</v>
      </c>
      <c r="D192" s="3">
        <f>IF($C$5=0,0,IF(AND($C$5+IF('Справочные данные'!B192&lt;=0.12,0.01,0.02)&gt;='Справочные данные'!B192,$C$5+IF('Справочные данные'!C192&lt;=0.12,0.01,0.02)&lt;='Справочные данные'!C192),1,0))</f>
        <v>0</v>
      </c>
      <c r="E192" s="3">
        <f>IF($F$5=0,0,IF(AND($F$5-IF('Справочные данные'!D192&lt;=0.9,0.1,0.1)&gt;='Справочные данные'!D192,$F$5-IF('Справочные данные'!E192&lt;=0.9,0.1,0.1)&lt;='Справочные данные'!E192),1,0))</f>
        <v>1</v>
      </c>
      <c r="F192" s="3">
        <f>IF($F$5=0,0,IF(AND($F$5&gt;='Справочные данные'!$D192,$F$5&lt;='Справочные данные'!E192),1,0))</f>
        <v>1</v>
      </c>
      <c r="G192" s="3">
        <f>IF($F$5=0,0,IF(AND($F$5+IF('Справочные данные'!D192&lt;=0.9,0.1,0.2)&gt;='Справочные данные'!D192,$F$5+IF('Справочные данные'!E192&lt;=0.9,0.1,0.2)&lt;='Справочные данные'!E192),1,0))</f>
        <v>1</v>
      </c>
      <c r="H192" s="3">
        <f>IF($I$5=0,0,IF(AND($I$5-IF('Справочные данные'!F192&lt;=0.9,0.1,IF('Справочные данные'!F192&lt;=8,0.12,0.5))&gt;='Справочные данные'!$F192,$I$5-IF('Справочные данные'!G192&lt;=0.9,0.1,IF('Справочные данные'!G192&lt;=8,0.12,0.5))&lt;='Справочные данные'!$G192),1,0))</f>
        <v>1</v>
      </c>
      <c r="I192" s="3">
        <f>IF($I$5=0,0,IF(AND($I$5&gt;='Справочные данные'!$F192,$I$5&lt;='Справочные данные'!$G192),1,0))</f>
        <v>1</v>
      </c>
      <c r="J192" s="3">
        <f>IF($I$5=0,0,IF(AND($I$5+IF('Справочные данные'!F192&lt;=0.9,0.1,IF('Справочные данные'!F192&lt;=8,0.2,0.5))&gt;='Справочные данные'!F192,$I$5+IF('Справочные данные'!G192&lt;=0.9,0.1,IF('Справочные данные'!G192&lt;=8,0.2,0.5))&lt;='Справочные данные'!G192),1,0))</f>
        <v>1</v>
      </c>
      <c r="K192" s="3">
        <f>IF($L$5=0,0,IF(AND($L$5-IF('Справочные данные'!L192&lt;=5,0.2,IF('Справочные данные'!L192&lt;=20,0.5,1))&gt;='Справочные данные'!$L192,$L$5-IF('Справочные данные'!M192&lt;=5,0.2,IF('Справочные данные'!M192&lt;=20,0.5,1))&lt;='Справочные данные'!$M192),1,0))</f>
        <v>0</v>
      </c>
      <c r="L192" s="3">
        <f>IF($L$5=0,0,IF(AND($L$5&gt;='Справочные данные'!$L192,$L$5&lt;='Справочные данные'!$M192),1,0))</f>
        <v>0</v>
      </c>
      <c r="M192" s="3">
        <f>IF($L$5=0,0,IF(AND($L$5+IF('Справочные данные'!L192&lt;=5,0.2,IF('Справочные данные'!L192&lt;=20,0.5,1))&gt;='Справочные данные'!L192,$L$5+IF('Справочные данные'!M192&lt;=5,0.2,IF('Справочные данные'!M192&lt;=20,0.5,1))&lt;='Справочные данные'!M192),1,0))</f>
        <v>0</v>
      </c>
      <c r="N192" s="3">
        <f>IF($O$5=0,0,IF(AND($O$5-IF('Справочные данные'!N192&lt;=1,0.1,IF('Справочные данные'!N192&lt;=2,0.15,IF('Справочные данные'!N192&lt;=3,0.2,IF('Справочные данные'!N192&lt;=6,0.25,0.5))))&gt;='Справочные данные'!$N192,$O$5-IF('Справочные данные'!O192&lt;=1,0.1,IF('Справочные данные'!O192&lt;=2,0.15,IF('Справочные данные'!O192&lt;=3,0.2,IF('Справочные данные'!O192&lt;=6,0.25,0.5))))&lt;='Справочные данные'!$O192),1,0))</f>
        <v>0</v>
      </c>
      <c r="O192" s="4">
        <f>IF($O$5=0,0,IF(AND($O$5&gt;='Справочные данные'!$N192,$O$5&lt;='Справочные данные'!$O192),1,0))</f>
        <v>0</v>
      </c>
      <c r="P192" s="3">
        <f>IF($O$5=0,0,IF(AND($O$5+IF('Справочные данные'!N192&lt;=1,0.1,IF('Справочные данные'!N192&lt;=2,0.1,IF('Справочные данные'!N192&lt;=3,0.2,IF('Справочные данные'!N192&lt;=6,0.2,0.5))))&gt;='Справочные данные'!$N192,$O$5+IF('Справочные данные'!O192&lt;=1,0.1,IF('Справочные данные'!O192&lt;=2,0.1,IF('Справочные данные'!O192&lt;=3,0.2,IF('Справочные данные'!O192&lt;=6,0.2,0.5))))&lt;='Справочные данные'!$O192),1,0))</f>
        <v>0</v>
      </c>
      <c r="Q192" s="3">
        <f>IF($R$5=0,0,IF(AND($R$5-0.1&gt;='Справочные данные'!$P192,$R$5-0.1&lt;='Справочные данные'!$Q192),1,0))</f>
        <v>0</v>
      </c>
      <c r="R192" s="3">
        <f>IF($R$5=0,0,IF(AND($R$5&gt;='Справочные данные'!$P192,$R$5&lt;='Справочные данные'!$Q192),1,0))</f>
        <v>0</v>
      </c>
      <c r="S192" s="3">
        <f>IF($R$5=0,0,IF(AND($R$5+0.1&gt;='Справочные данные'!$P192,$R$5+0.1&lt;='Справочные данные'!$Q192),1,0))</f>
        <v>0</v>
      </c>
      <c r="T192" s="3">
        <f>IF($U$5=0,0,IF(AND($U$5-0.02&gt;='Справочные данные'!$R192,$U$5-0.02&lt;='Справочные данные'!$S192),1,0))</f>
        <v>0</v>
      </c>
      <c r="U192" s="3">
        <f>IF($U$5=0,0,IF(AND($U$5&gt;='Справочные данные'!$R192,$U$5&lt;='Справочные данные'!$S192),1,0))</f>
        <v>0</v>
      </c>
      <c r="V192" s="3">
        <f>IF($U$5=0,0,IF(AND($U$5+0.03&gt;='Справочные данные'!$R192,$U$5+0.03&lt;='Справочные данные'!$S192),1,0))</f>
        <v>0</v>
      </c>
      <c r="W192" s="33">
        <f>IF($X$5=0,0,IF(AND($X$5-0.01&gt;='Справочные данные'!$T192,$X$5-0.01&lt;='Справочные данные'!$U192),1,0))</f>
        <v>0</v>
      </c>
      <c r="X192" s="33">
        <f>IF($X$5=0,0,IF(AND($X$5&gt;='Справочные данные'!$T192,$X$5&lt;='Справочные данные'!$U192),1,0))</f>
        <v>0</v>
      </c>
      <c r="Y192" s="34">
        <f>IF($X$5=0,0,IF(AND($X$5+0.01&gt;='Справочные данные'!$T192,$X$5+0.01&lt;='Справочные данные'!$U192),1,0))</f>
        <v>0</v>
      </c>
      <c r="Z192" s="3">
        <f>IF($AA$5=0,0,IF(AND($AA$5-IF('Справочные данные'!V192&lt;=0.5,0.03,IF('Справочные данные'!V192&lt;=1,0.05,0.1))&gt;='Справочные данные'!$V192,$AA$5-IF('Справочные данные'!W192&lt;=0.5,0.03,IF('Справочные данные'!W192&lt;=1,0.05,0.1))&lt;='Справочные данные'!$W192),1,0))</f>
        <v>0</v>
      </c>
      <c r="AA192" s="3">
        <f>IF($AA$5=0,0,IF(AND($AA$5&gt;='Справочные данные'!$V192,$AA$5&lt;='Справочные данные'!$W192),1,0))</f>
        <v>0</v>
      </c>
      <c r="AB192" s="3">
        <f>IF($AA$5=0,0,IF(AND($AA$5+IF('Справочные данные'!V192&lt;=0.5,0.03,IF('Справочные данные'!V192&lt;=1,0.05,0.1))&gt;='Справочные данные'!$V192,$AA$5+IF('Справочные данные'!W192&lt;=0.5,0.03,IF('Справочные данные'!W192&lt;=1,0.05,0.1))&lt;='Справочные данные'!$W192),1,0))</f>
        <v>0</v>
      </c>
      <c r="AC192" s="3">
        <f>IF($AD$5=0,0,IF(AND($AD$5-0.02&gt;='Справочные данные'!$X192,$AD$5-0.02&lt;='Справочные данные'!$Y192),1,0))</f>
        <v>0</v>
      </c>
      <c r="AD192" s="3">
        <f>IF($AD$5=0,0,IF(AND($AD$5&gt;='Справочные данные'!$X192,$AD$5&lt;='Справочные данные'!$Y192),1,0))</f>
        <v>0</v>
      </c>
      <c r="AE192" s="3">
        <f>IF($AD$5=0,0,IF(AND($AD$5+0.02&gt;='Справочные данные'!$X192,$AD$5+0.02&lt;='Справочные данные'!$Y192),1,0))</f>
        <v>0</v>
      </c>
      <c r="AF192" s="3">
        <f>IF($AG$5=0,0,IF(AND($AG$5-0.02&gt;='Справочные данные'!$AF192,$AG$5-0.02&lt;='Справочные данные'!$AG192),1,0))</f>
        <v>0</v>
      </c>
      <c r="AG192" s="3">
        <f>IF($AG$5=0,0,IF(AND($AG$5&gt;='Справочные данные'!$AF192,$AG$5&lt;='Справочные данные'!$AG192),1,0))</f>
        <v>0</v>
      </c>
      <c r="AH192" s="3">
        <f>IF($AG$5=0,0,IF(AND($AG$5+0.02&gt;='Справочные данные'!$AF192,$AG$5+0.02&lt;='Справочные данные'!$AG192),1,0))</f>
        <v>0</v>
      </c>
      <c r="AI192" s="3">
        <f>IF($AJ$5=0,0,IF(AND($AJ$5-0.05&gt;='Справочные данные'!$AH192,$AJ$5-0.05&lt;='Справочные данные'!$AI192),1,0))</f>
        <v>0</v>
      </c>
      <c r="AJ192" s="3">
        <f>IF($AJ$5=0,0,IF(AND($AJ$5&gt;='Справочные данные'!$AH192,$AJ$5&lt;='Справочные данные'!$AI192),1,0))</f>
        <v>0</v>
      </c>
      <c r="AK192" s="3">
        <f>IF($AJ$5=0,0,IF(AND($AJ$5+0.05&gt;='Справочные данные'!$AH192,$AJ$5+0.05&lt;='Справочные данные'!$AI192),1,0))</f>
        <v>0</v>
      </c>
      <c r="AL192">
        <f t="shared" si="4"/>
        <v>6</v>
      </c>
      <c r="AM192" t="str">
        <f t="shared" si="5"/>
        <v>-</v>
      </c>
      <c r="AN192" s="23" t="s">
        <v>213</v>
      </c>
    </row>
    <row r="193" spans="1:40" x14ac:dyDescent="0.25">
      <c r="A193" s="32" t="s">
        <v>214</v>
      </c>
      <c r="B193" s="3">
        <f>IF($C$5=0,0,IF(AND($C$5-IF('Справочные данные'!B193&lt;=0.12,0,0.02)&gt;='Справочные данные'!B193,$C$5-IF('Справочные данные'!C193&lt;=0.12,0,0.02)&lt;='Справочные данные'!C193),1,0))</f>
        <v>0</v>
      </c>
      <c r="C193" s="3">
        <f>IF($C$5=0,0,IF(AND($C$5&gt;='Справочные данные'!B193,'Справочные данные'!$B$2&lt;='Справочные данные'!C193),1,0))</f>
        <v>0</v>
      </c>
      <c r="D193" s="3">
        <f>IF($C$5=0,0,IF(AND($C$5+IF('Справочные данные'!B193&lt;=0.12,0.01,0.02)&gt;='Справочные данные'!B193,$C$5+IF('Справочные данные'!C193&lt;=0.12,0.01,0.02)&lt;='Справочные данные'!C193),1,0))</f>
        <v>0</v>
      </c>
      <c r="E193" s="3">
        <f>IF($F$5=0,0,IF(AND($F$5-IF('Справочные данные'!D193&lt;=0.9,0.1,0.1)&gt;='Справочные данные'!D193,$F$5-IF('Справочные данные'!E193&lt;=0.9,0.1,0.1)&lt;='Справочные данные'!E193),1,0))</f>
        <v>1</v>
      </c>
      <c r="F193" s="3">
        <f>IF($F$5=0,0,IF(AND($F$5&gt;='Справочные данные'!$D193,$F$5&lt;='Справочные данные'!E193),1,0))</f>
        <v>1</v>
      </c>
      <c r="G193" s="3">
        <f>IF($F$5=0,0,IF(AND($F$5+IF('Справочные данные'!D193&lt;=0.9,0.1,0.2)&gt;='Справочные данные'!D193,$F$5+IF('Справочные данные'!E193&lt;=0.9,0.1,0.2)&lt;='Справочные данные'!E193),1,0))</f>
        <v>1</v>
      </c>
      <c r="H193" s="3">
        <f>IF($I$5=0,0,IF(AND($I$5-IF('Справочные данные'!F193&lt;=0.9,0.1,IF('Справочные данные'!F193&lt;=8,0.12,0.5))&gt;='Справочные данные'!$F193,$I$5-IF('Справочные данные'!G193&lt;=0.9,0.1,IF('Справочные данные'!G193&lt;=8,0.12,0.5))&lt;='Справочные данные'!$G193),1,0))</f>
        <v>1</v>
      </c>
      <c r="I193" s="3">
        <f>IF($I$5=0,0,IF(AND($I$5&gt;='Справочные данные'!$F193,$I$5&lt;='Справочные данные'!$G193),1,0))</f>
        <v>1</v>
      </c>
      <c r="J193" s="3">
        <f>IF($I$5=0,0,IF(AND($I$5+IF('Справочные данные'!F193&lt;=0.9,0.1,IF('Справочные данные'!F193&lt;=8,0.2,0.5))&gt;='Справочные данные'!F193,$I$5+IF('Справочные данные'!G193&lt;=0.9,0.1,IF('Справочные данные'!G193&lt;=8,0.2,0.5))&lt;='Справочные данные'!G193),1,0))</f>
        <v>1</v>
      </c>
      <c r="K193" s="3">
        <f>IF($L$5=0,0,IF(AND($L$5-IF('Справочные данные'!L193&lt;=5,0.2,IF('Справочные данные'!L193&lt;=20,0.5,1))&gt;='Справочные данные'!$L193,$L$5-IF('Справочные данные'!M193&lt;=5,0.2,IF('Справочные данные'!M193&lt;=20,0.5,1))&lt;='Справочные данные'!$M193),1,0))</f>
        <v>0</v>
      </c>
      <c r="L193" s="3">
        <f>IF($L$5=0,0,IF(AND($L$5&gt;='Справочные данные'!$L193,$L$5&lt;='Справочные данные'!$M193),1,0))</f>
        <v>0</v>
      </c>
      <c r="M193" s="3">
        <f>IF($L$5=0,0,IF(AND($L$5+IF('Справочные данные'!L193&lt;=5,0.2,IF('Справочные данные'!L193&lt;=20,0.5,1))&gt;='Справочные данные'!L193,$L$5+IF('Справочные данные'!M193&lt;=5,0.2,IF('Справочные данные'!M193&lt;=20,0.5,1))&lt;='Справочные данные'!M193),1,0))</f>
        <v>0</v>
      </c>
      <c r="N193" s="3">
        <f>IF($O$5=0,0,IF(AND($O$5-IF('Справочные данные'!N193&lt;=1,0.1,IF('Справочные данные'!N193&lt;=2,0.15,IF('Справочные данные'!N193&lt;=3,0.2,IF('Справочные данные'!N193&lt;=6,0.25,0.5))))&gt;='Справочные данные'!$N193,$O$5-IF('Справочные данные'!O193&lt;=1,0.1,IF('Справочные данные'!O193&lt;=2,0.15,IF('Справочные данные'!O193&lt;=3,0.2,IF('Справочные данные'!O193&lt;=6,0.25,0.5))))&lt;='Справочные данные'!$O193),1,0))</f>
        <v>0</v>
      </c>
      <c r="O193" s="4">
        <f>IF($O$5=0,0,IF(AND($O$5&gt;='Справочные данные'!$N193,$O$5&lt;='Справочные данные'!$O193),1,0))</f>
        <v>0</v>
      </c>
      <c r="P193" s="3">
        <f>IF($O$5=0,0,IF(AND($O$5+IF('Справочные данные'!N193&lt;=1,0.1,IF('Справочные данные'!N193&lt;=2,0.1,IF('Справочные данные'!N193&lt;=3,0.2,IF('Справочные данные'!N193&lt;=6,0.2,0.5))))&gt;='Справочные данные'!$N193,$O$5+IF('Справочные данные'!O193&lt;=1,0.1,IF('Справочные данные'!O193&lt;=2,0.1,IF('Справочные данные'!O193&lt;=3,0.2,IF('Справочные данные'!O193&lt;=6,0.2,0.5))))&lt;='Справочные данные'!$O193),1,0))</f>
        <v>0</v>
      </c>
      <c r="Q193" s="3">
        <f>IF($R$5=0,0,IF(AND($R$5-0.1&gt;='Справочные данные'!$P193,$R$5-0.1&lt;='Справочные данные'!$Q193),1,0))</f>
        <v>0</v>
      </c>
      <c r="R193" s="3">
        <f>IF($R$5=0,0,IF(AND($R$5&gt;='Справочные данные'!$P193,$R$5&lt;='Справочные данные'!$Q193),1,0))</f>
        <v>0</v>
      </c>
      <c r="S193" s="3">
        <f>IF($R$5=0,0,IF(AND($R$5+0.1&gt;='Справочные данные'!$P193,$R$5+0.1&lt;='Справочные данные'!$Q193),1,0))</f>
        <v>0</v>
      </c>
      <c r="T193" s="3">
        <f>IF($U$5=0,0,IF(AND($U$5-0.02&gt;='Справочные данные'!$R193,$U$5-0.02&lt;='Справочные данные'!$S193),1,0))</f>
        <v>0</v>
      </c>
      <c r="U193" s="3">
        <f>IF($U$5=0,0,IF(AND($U$5&gt;='Справочные данные'!$R193,$U$5&lt;='Справочные данные'!$S193),1,0))</f>
        <v>0</v>
      </c>
      <c r="V193" s="3">
        <f>IF($U$5=0,0,IF(AND($U$5+0.03&gt;='Справочные данные'!$R193,$U$5+0.03&lt;='Справочные данные'!$S193),1,0))</f>
        <v>0</v>
      </c>
      <c r="W193" s="33">
        <f>IF($X$5=0,0,IF(AND($X$5-0.01&gt;='Справочные данные'!$T193,$X$5-0.01&lt;='Справочные данные'!$U193),1,0))</f>
        <v>0</v>
      </c>
      <c r="X193" s="33">
        <f>IF($X$5=0,0,IF(AND($X$5&gt;='Справочные данные'!$T193,$X$5&lt;='Справочные данные'!$U193),1,0))</f>
        <v>0</v>
      </c>
      <c r="Y193" s="34">
        <f>IF($X$5=0,0,IF(AND($X$5+0.01&gt;='Справочные данные'!$T193,$X$5+0.01&lt;='Справочные данные'!$U193),1,0))</f>
        <v>0</v>
      </c>
      <c r="Z193" s="3">
        <f>IF($AA$5=0,0,IF(AND($AA$5-IF('Справочные данные'!V193&lt;=0.5,0.03,IF('Справочные данные'!V193&lt;=1,0.05,0.1))&gt;='Справочные данные'!$V193,$AA$5-IF('Справочные данные'!W193&lt;=0.5,0.03,IF('Справочные данные'!W193&lt;=1,0.05,0.1))&lt;='Справочные данные'!$W193),1,0))</f>
        <v>0</v>
      </c>
      <c r="AA193" s="3">
        <f>IF($AA$5=0,0,IF(AND($AA$5&gt;='Справочные данные'!$V193,$AA$5&lt;='Справочные данные'!$W193),1,0))</f>
        <v>0</v>
      </c>
      <c r="AB193" s="3">
        <f>IF($AA$5=0,0,IF(AND($AA$5+IF('Справочные данные'!V193&lt;=0.5,0.03,IF('Справочные данные'!V193&lt;=1,0.05,0.1))&gt;='Справочные данные'!$V193,$AA$5+IF('Справочные данные'!W193&lt;=0.5,0.03,IF('Справочные данные'!W193&lt;=1,0.05,0.1))&lt;='Справочные данные'!$W193),1,0))</f>
        <v>0</v>
      </c>
      <c r="AC193" s="3">
        <f>IF($AD$5=0,0,IF(AND($AD$5-0.02&gt;='Справочные данные'!$X193,$AD$5-0.02&lt;='Справочные данные'!$Y193),1,0))</f>
        <v>0</v>
      </c>
      <c r="AD193" s="3">
        <f>IF($AD$5=0,0,IF(AND($AD$5&gt;='Справочные данные'!$X193,$AD$5&lt;='Справочные данные'!$Y193),1,0))</f>
        <v>0</v>
      </c>
      <c r="AE193" s="3">
        <f>IF($AD$5=0,0,IF(AND($AD$5+0.02&gt;='Справочные данные'!$X193,$AD$5+0.02&lt;='Справочные данные'!$Y193),1,0))</f>
        <v>0</v>
      </c>
      <c r="AF193" s="3">
        <f>IF($AG$5=0,0,IF(AND($AG$5-0.02&gt;='Справочные данные'!$AF193,$AG$5-0.02&lt;='Справочные данные'!$AG193),1,0))</f>
        <v>0</v>
      </c>
      <c r="AG193" s="3">
        <f>IF($AG$5=0,0,IF(AND($AG$5&gt;='Справочные данные'!$AF193,$AG$5&lt;='Справочные данные'!$AG193),1,0))</f>
        <v>0</v>
      </c>
      <c r="AH193" s="3">
        <f>IF($AG$5=0,0,IF(AND($AG$5+0.02&gt;='Справочные данные'!$AF193,$AG$5+0.02&lt;='Справочные данные'!$AG193),1,0))</f>
        <v>0</v>
      </c>
      <c r="AI193" s="3">
        <f>IF($AJ$5=0,0,IF(AND($AJ$5-0.05&gt;='Справочные данные'!$AH193,$AJ$5-0.05&lt;='Справочные данные'!$AI193),1,0))</f>
        <v>0</v>
      </c>
      <c r="AJ193" s="3">
        <f>IF($AJ$5=0,0,IF(AND($AJ$5&gt;='Справочные данные'!$AH193,$AJ$5&lt;='Справочные данные'!$AI193),1,0))</f>
        <v>0</v>
      </c>
      <c r="AK193" s="3">
        <f>IF($AJ$5=0,0,IF(AND($AJ$5+0.05&gt;='Справочные данные'!$AH193,$AJ$5+0.05&lt;='Справочные данные'!$AI193),1,0))</f>
        <v>0</v>
      </c>
      <c r="AL193">
        <f t="shared" si="4"/>
        <v>6</v>
      </c>
      <c r="AM193" t="str">
        <f t="shared" si="5"/>
        <v>-</v>
      </c>
      <c r="AN193" s="23" t="s">
        <v>214</v>
      </c>
    </row>
    <row r="194" spans="1:40" x14ac:dyDescent="0.25">
      <c r="A194" s="22" t="s">
        <v>216</v>
      </c>
      <c r="B194" s="17">
        <f>IF($C$5=0,0,IF(AND($C$5-0.02&gt;='Справочные данные'!B194,$C$5-0.02&lt;='Справочные данные'!C194),1,0))</f>
        <v>0</v>
      </c>
      <c r="C194" s="3">
        <f>IF($C$5=0,0,IF(AND($C$5&gt;='Справочные данные'!B194,'Справочные данные'!$B$2&lt;='Справочные данные'!C194),1,0))</f>
        <v>0</v>
      </c>
      <c r="D194" s="3">
        <f>IF($C$5=0,0,IF(AND($C$5+0.03&gt;='Справочные данные'!B194,$C$5+0.03&lt;='Справочные данные'!C194),1,0))</f>
        <v>0</v>
      </c>
      <c r="E194" s="4">
        <f>IF($F$5=0,0,IF(AND($F$5-0.02&gt;='Справочные данные'!D194,$F$5-0.02&lt;='Справочные данные'!E194),1,0))</f>
        <v>0</v>
      </c>
      <c r="F194" s="4">
        <f>IF($F$5=0,0,IF(AND($F$5&gt;='Справочные данные'!$D194,$F$5&lt;='Справочные данные'!E194),1,0))</f>
        <v>0</v>
      </c>
      <c r="G194" s="5">
        <f>IF($F$5=0,0,IF(AND($F$5+0.03&gt;='Справочные данные'!D194,$F$5+0.03&lt;='Справочные данные'!E194),1,0))</f>
        <v>0</v>
      </c>
      <c r="H194" s="4">
        <f>IF($I$5=0,0,IF(AND($I$5-0.03&gt;='Справочные данные'!$F194,$I$5-0.03&lt;='Справочные данные'!$G194),1,0))</f>
        <v>0</v>
      </c>
      <c r="I194" s="4">
        <f>IF($I$5=0,0,IF(AND($I$5&gt;='Справочные данные'!$F194,$I$5&lt;='Справочные данные'!$G194),1,0))</f>
        <v>0</v>
      </c>
      <c r="J194" s="5">
        <f>IF($I$5=0,0,IF(AND($I$5+0.05&gt;='Справочные данные'!F194,$I$5+0.05&lt;='Справочные данные'!G194),1,0))</f>
        <v>0</v>
      </c>
      <c r="K194" s="4">
        <f>IF($L$5=0,0,IF(AND($L$5-$K$6&gt;='Справочные данные'!$L194,$L$5-$K$6&lt;='Справочные данные'!$M194),1,0))</f>
        <v>0</v>
      </c>
      <c r="L194" s="4">
        <f>IF($L$5=0,0,IF(AND($L$5&gt;='Справочные данные'!$L194,$L$5&lt;='Справочные данные'!$M194),1,0))</f>
        <v>0</v>
      </c>
      <c r="M194" s="5">
        <f>IF($L$5=0,0,IF(AND($L$5+$M$6&gt;='Справочные данные'!L194,$L$5+$M$6&lt;='Справочные данные'!M194),1,0))</f>
        <v>0</v>
      </c>
      <c r="N194" s="4">
        <f>IF($O$5=0,0,IF(AND($O$5-N$6&gt;='Справочные данные'!$N194,$O$5-N$6&lt;='Справочные данные'!$O194),1,0))</f>
        <v>0</v>
      </c>
      <c r="O194" s="4">
        <f>IF($O$5=0,0,IF(AND($O$5&gt;='Справочные данные'!$N194,$O$5&lt;='Справочные данные'!$O194),1,0))</f>
        <v>0</v>
      </c>
      <c r="P194" s="5">
        <f>IF($O$5=0,0,IF(AND($O$5+P$6&gt;='Справочные данные'!$N194,$O$5+P$6&lt;='Справочные данные'!$O194),1,0))</f>
        <v>0</v>
      </c>
      <c r="Q194" s="4">
        <f>IF($R$5=0,0,IF(AND($R$5-Q$6&gt;='Справочные данные'!$P194,$R$5-Q$6&lt;='Справочные данные'!$Q194),1,0))</f>
        <v>0</v>
      </c>
      <c r="R194" s="4">
        <f>IF($R$5=0,0,IF(AND($R$5&gt;='Справочные данные'!$P194,$R$5&lt;='Справочные данные'!$Q194),1,0))</f>
        <v>0</v>
      </c>
      <c r="S194" s="5">
        <f>IF($R$5=0,0,IF(AND($R$5+S$6&gt;='Справочные данные'!$P194,$R$5+S$6&lt;='Справочные данные'!$Q194),1,0))</f>
        <v>0</v>
      </c>
      <c r="T194" s="4">
        <f>IF($U$5=0,0,IF(AND($U$5-T$6&gt;='Справочные данные'!$R194,$U$5-T$6&lt;='Справочные данные'!$S194),1,0))</f>
        <v>0</v>
      </c>
      <c r="U194" s="4">
        <f>IF($U$5=0,0,IF(AND($U$5&gt;='Справочные данные'!$R194,$U$5&lt;='Справочные данные'!$S194),1,0))</f>
        <v>0</v>
      </c>
      <c r="V194" s="5">
        <f>IF($U$5=0,0,IF(AND($U$5+V$6&gt;='Справочные данные'!$R194,$U$5+V$6&lt;='Справочные данные'!$S194),1,0))</f>
        <v>0</v>
      </c>
      <c r="W194" s="4">
        <f>IF($X$5=0,0,IF(AND($X$5-W$6&gt;='Справочные данные'!$T194,$X$5-W$6&lt;='Справочные данные'!$U194),1,0))</f>
        <v>0</v>
      </c>
      <c r="X194" s="4">
        <f>IF($X$5=0,0,IF(AND($X$5&gt;='Справочные данные'!$T194,$X$5&lt;='Справочные данные'!$U194),1,0))</f>
        <v>0</v>
      </c>
      <c r="Y194" s="5">
        <f>IF($X$5=0,0,IF(AND($X$5+Y$6&gt;='Справочные данные'!$T194,$X$5+Y$6&lt;='Справочные данные'!$U194),1,0))</f>
        <v>0</v>
      </c>
      <c r="Z194" s="4">
        <f>IF($AA$5=0,0,IF(AND($AA$5-Z$6&gt;='Справочные данные'!$V194,$AA$5-Z$6&lt;='Справочные данные'!$W194),1,0))</f>
        <v>0</v>
      </c>
      <c r="AA194" s="4">
        <f>IF($AA$5=0,0,IF(AND($AA$5&gt;='Справочные данные'!$V194,$AA$5&lt;='Справочные данные'!$W194),1,0))</f>
        <v>0</v>
      </c>
      <c r="AB194" s="5">
        <f>IF($AA$5=0,0,IF(AND($AA$5+AB$6&gt;='Справочные данные'!$V194,$AA$5+AB$6&lt;='Справочные данные'!$W194),1,0))</f>
        <v>0</v>
      </c>
      <c r="AC194" s="4">
        <f>IF($AD$5=0,0,IF(AND($AD$5-AC$6&gt;='Справочные данные'!$X194,$AD$5-AC$6&lt;='Справочные данные'!$Y194),1,0))</f>
        <v>0</v>
      </c>
      <c r="AD194" s="4">
        <f>IF($AD$5=0,0,IF(AND($AD$5&gt;='Справочные данные'!$X194,$AD$5&lt;='Справочные данные'!$Y194),1,0))</f>
        <v>0</v>
      </c>
      <c r="AE194" s="5">
        <f>IF($AD$5=0,0,IF(AND($AD$5+AE$6&gt;='Справочные данные'!$X194,$AD$5+AE$6&lt;='Справочные данные'!$Y194),1,0))</f>
        <v>0</v>
      </c>
      <c r="AF194" s="4">
        <f>IF($AG$5=0,0,IF(AND($AG$5-AF$6&gt;='Справочные данные'!$AF194,$AG$5-AF$6&lt;='Справочные данные'!$AG194),1,0))</f>
        <v>0</v>
      </c>
      <c r="AG194" s="4">
        <f>IF($AG$5=0,0,IF(AND($AG$5&gt;='Справочные данные'!$AF194,$AG$5&lt;='Справочные данные'!$AG194),1,0))</f>
        <v>0</v>
      </c>
      <c r="AH194" s="5">
        <f>IF($AG$5=0,0,IF(AND($AG$5+AH$6&gt;='Справочные данные'!$AF194,$AG$5+AH$6&lt;='Справочные данные'!$AG194),1,0))</f>
        <v>0</v>
      </c>
      <c r="AI194" s="4">
        <f>IF($AJ$5=0,0,IF(AND($AJ$5-AI$6&gt;='Справочные данные'!$AH194,$AJ$5-AI$6&lt;='Справочные данные'!$AI194),1,0))</f>
        <v>0</v>
      </c>
      <c r="AJ194" s="4">
        <f>IF($AJ$5=0,0,IF(AND($AJ$5&gt;='Справочные данные'!$AH194,$AJ$5&lt;='Справочные данные'!$AI194),1,0))</f>
        <v>0</v>
      </c>
      <c r="AK194" s="5">
        <f>IF($AJ$5=0,0,IF(AND($AJ$5+AK$6&gt;='Справочные данные'!$AH194,$AJ$5+AK$6&lt;='Справочные данные'!$AI194),1,0))</f>
        <v>0</v>
      </c>
      <c r="AL194">
        <f t="shared" si="4"/>
        <v>0</v>
      </c>
      <c r="AM194" t="str">
        <f t="shared" si="5"/>
        <v>-</v>
      </c>
      <c r="AN194" s="22" t="s">
        <v>216</v>
      </c>
    </row>
    <row r="195" spans="1:40" x14ac:dyDescent="0.25">
      <c r="A195" s="22" t="s">
        <v>217</v>
      </c>
      <c r="B195" s="17">
        <f>IF($C$5=0,0,IF(AND($C$5-0.02&gt;='Справочные данные'!B195,$C$5-0.02&lt;='Справочные данные'!C195),1,0))</f>
        <v>0</v>
      </c>
      <c r="C195" s="3">
        <f>IF($C$5=0,0,IF(AND($C$5&gt;='Справочные данные'!B195,'Справочные данные'!$B$2&lt;='Справочные данные'!C195),1,0))</f>
        <v>0</v>
      </c>
      <c r="D195" s="3">
        <f>IF($C$5=0,0,IF(AND($C$5+0.03&gt;='Справочные данные'!B195,$C$5+0.03&lt;='Справочные данные'!C195),1,0))</f>
        <v>0</v>
      </c>
      <c r="E195" s="4">
        <f>IF($F$5=0,0,IF(AND($F$5-0.02&gt;='Справочные данные'!D195,$F$5-0.02&lt;='Справочные данные'!E195),1,0))</f>
        <v>0</v>
      </c>
      <c r="F195" s="4">
        <f>IF($F$5=0,0,IF(AND($F$5&gt;='Справочные данные'!$D195,$F$5&lt;='Справочные данные'!E195),1,0))</f>
        <v>0</v>
      </c>
      <c r="G195" s="5">
        <f>IF($F$5=0,0,IF(AND($F$5+0.03&gt;='Справочные данные'!D195,$F$5+0.03&lt;='Справочные данные'!E195),1,0))</f>
        <v>0</v>
      </c>
      <c r="H195" s="4">
        <f>IF($I$5=0,0,IF(AND($I$5-0.03&gt;='Справочные данные'!$F195,$I$5-0.03&lt;='Справочные данные'!$G195),1,0))</f>
        <v>0</v>
      </c>
      <c r="I195" s="4">
        <f>IF($I$5=0,0,IF(AND($I$5&gt;='Справочные данные'!$F195,$I$5&lt;='Справочные данные'!$G195),1,0))</f>
        <v>0</v>
      </c>
      <c r="J195" s="5">
        <f>IF($I$5=0,0,IF(AND($I$5+0.05&gt;='Справочные данные'!F195,$I$5+0.05&lt;='Справочные данные'!G195),1,0))</f>
        <v>0</v>
      </c>
      <c r="K195" s="4">
        <f>IF($L$5=0,0,IF(AND($L$5-$K$6&gt;='Справочные данные'!$L195,$L$5-$K$6&lt;='Справочные данные'!$M195),1,0))</f>
        <v>0</v>
      </c>
      <c r="L195" s="4">
        <f>IF($L$5=0,0,IF(AND($L$5&gt;='Справочные данные'!$L195,$L$5&lt;='Справочные данные'!$M195),1,0))</f>
        <v>0</v>
      </c>
      <c r="M195" s="5">
        <f>IF($L$5=0,0,IF(AND($L$5+$M$6&gt;='Справочные данные'!L195,$L$5+$M$6&lt;='Справочные данные'!M195),1,0))</f>
        <v>0</v>
      </c>
      <c r="N195" s="4">
        <f>IF($O$5=0,0,IF(AND($O$5-N$6&gt;='Справочные данные'!$N195,$O$5-N$6&lt;='Справочные данные'!$O195),1,0))</f>
        <v>0</v>
      </c>
      <c r="O195" s="4">
        <f>IF($O$5=0,0,IF(AND($O$5&gt;='Справочные данные'!$N195,$O$5&lt;='Справочные данные'!$O195),1,0))</f>
        <v>0</v>
      </c>
      <c r="P195" s="5">
        <f>IF($O$5=0,0,IF(AND($O$5+P$6&gt;='Справочные данные'!$N195,$O$5+P$6&lt;='Справочные данные'!$O195),1,0))</f>
        <v>0</v>
      </c>
      <c r="Q195" s="4">
        <f>IF($R$5=0,0,IF(AND($R$5-Q$6&gt;='Справочные данные'!$P195,$R$5-Q$6&lt;='Справочные данные'!$Q195),1,0))</f>
        <v>0</v>
      </c>
      <c r="R195" s="4">
        <f>IF($R$5=0,0,IF(AND($R$5&gt;='Справочные данные'!$P195,$R$5&lt;='Справочные данные'!$Q195),1,0))</f>
        <v>0</v>
      </c>
      <c r="S195" s="5">
        <f>IF($R$5=0,0,IF(AND($R$5+S$6&gt;='Справочные данные'!$P195,$R$5+S$6&lt;='Справочные данные'!$Q195),1,0))</f>
        <v>0</v>
      </c>
      <c r="T195" s="4">
        <f>IF($U$5=0,0,IF(AND($U$5-T$6&gt;='Справочные данные'!$R195,$U$5-T$6&lt;='Справочные данные'!$S195),1,0))</f>
        <v>0</v>
      </c>
      <c r="U195" s="4">
        <f>IF($U$5=0,0,IF(AND($U$5&gt;='Справочные данные'!$R195,$U$5&lt;='Справочные данные'!$S195),1,0))</f>
        <v>0</v>
      </c>
      <c r="V195" s="5">
        <f>IF($U$5=0,0,IF(AND($U$5+V$6&gt;='Справочные данные'!$R195,$U$5+V$6&lt;='Справочные данные'!$S195),1,0))</f>
        <v>0</v>
      </c>
      <c r="W195" s="4">
        <f>IF($X$5=0,0,IF(AND($X$5-W$6&gt;='Справочные данные'!$T195,$X$5-W$6&lt;='Справочные данные'!$U195),1,0))</f>
        <v>0</v>
      </c>
      <c r="X195" s="4">
        <f>IF($X$5=0,0,IF(AND($X$5&gt;='Справочные данные'!$T195,$X$5&lt;='Справочные данные'!$U195),1,0))</f>
        <v>0</v>
      </c>
      <c r="Y195" s="5">
        <f>IF($X$5=0,0,IF(AND($X$5+Y$6&gt;='Справочные данные'!$T195,$X$5+Y$6&lt;='Справочные данные'!$U195),1,0))</f>
        <v>0</v>
      </c>
      <c r="Z195" s="4">
        <f>IF($AA$5=0,0,IF(AND($AA$5-Z$6&gt;='Справочные данные'!$V195,$AA$5-Z$6&lt;='Справочные данные'!$W195),1,0))</f>
        <v>0</v>
      </c>
      <c r="AA195" s="4">
        <f>IF($AA$5=0,0,IF(AND($AA$5&gt;='Справочные данные'!$V195,$AA$5&lt;='Справочные данные'!$W195),1,0))</f>
        <v>0</v>
      </c>
      <c r="AB195" s="5">
        <f>IF($AA$5=0,0,IF(AND($AA$5+AB$6&gt;='Справочные данные'!$V195,$AA$5+AB$6&lt;='Справочные данные'!$W195),1,0))</f>
        <v>0</v>
      </c>
      <c r="AC195" s="4">
        <f>IF($AD$5=0,0,IF(AND($AD$5-AC$6&gt;='Справочные данные'!$X195,$AD$5-AC$6&lt;='Справочные данные'!$Y195),1,0))</f>
        <v>0</v>
      </c>
      <c r="AD195" s="4">
        <f>IF($AD$5=0,0,IF(AND($AD$5&gt;='Справочные данные'!$X195,$AD$5&lt;='Справочные данные'!$Y195),1,0))</f>
        <v>0</v>
      </c>
      <c r="AE195" s="5">
        <f>IF($AD$5=0,0,IF(AND($AD$5+AE$6&gt;='Справочные данные'!$X195,$AD$5+AE$6&lt;='Справочные данные'!$Y195),1,0))</f>
        <v>0</v>
      </c>
      <c r="AF195" s="4">
        <f>IF($AG$5=0,0,IF(AND($AG$5-AF$6&gt;='Справочные данные'!$AF195,$AG$5-AF$6&lt;='Справочные данные'!$AG195),1,0))</f>
        <v>0</v>
      </c>
      <c r="AG195" s="4">
        <f>IF($AG$5=0,0,IF(AND($AG$5&gt;='Справочные данные'!$AF195,$AG$5&lt;='Справочные данные'!$AG195),1,0))</f>
        <v>0</v>
      </c>
      <c r="AH195" s="5">
        <f>IF($AG$5=0,0,IF(AND($AG$5+AH$6&gt;='Справочные данные'!$AF195,$AG$5+AH$6&lt;='Справочные данные'!$AG195),1,0))</f>
        <v>0</v>
      </c>
      <c r="AI195" s="4">
        <f>IF($AJ$5=0,0,IF(AND($AJ$5-AI$6&gt;='Справочные данные'!$AH195,$AJ$5-AI$6&lt;='Справочные данные'!$AI195),1,0))</f>
        <v>0</v>
      </c>
      <c r="AJ195" s="4">
        <f>IF($AJ$5=0,0,IF(AND($AJ$5&gt;='Справочные данные'!$AH195,$AJ$5&lt;='Справочные данные'!$AI195),1,0))</f>
        <v>0</v>
      </c>
      <c r="AK195" s="5">
        <f>IF($AJ$5=0,0,IF(AND($AJ$5+AK$6&gt;='Справочные данные'!$AH195,$AJ$5+AK$6&lt;='Справочные данные'!$AI195),1,0))</f>
        <v>0</v>
      </c>
      <c r="AL195">
        <f t="shared" si="4"/>
        <v>0</v>
      </c>
      <c r="AM195" t="str">
        <f t="shared" si="5"/>
        <v>-</v>
      </c>
      <c r="AN195" s="22" t="s">
        <v>217</v>
      </c>
    </row>
    <row r="196" spans="1:40" x14ac:dyDescent="0.25">
      <c r="A196" s="22" t="s">
        <v>218</v>
      </c>
      <c r="B196" s="17">
        <f>IF($C$5=0,0,IF(AND($C$5-0.02&gt;='Справочные данные'!B196,$C$5-0.02&lt;='Справочные данные'!C196),1,0))</f>
        <v>0</v>
      </c>
      <c r="C196" s="3">
        <f>IF($C$5=0,0,IF(AND($C$5&gt;='Справочные данные'!B196,'Справочные данные'!$B$2&lt;='Справочные данные'!C196),1,0))</f>
        <v>0</v>
      </c>
      <c r="D196" s="3">
        <f>IF($C$5=0,0,IF(AND($C$5+0.03&gt;='Справочные данные'!B196,$C$5+0.03&lt;='Справочные данные'!C196),1,0))</f>
        <v>0</v>
      </c>
      <c r="E196" s="4">
        <f>IF($F$5=0,0,IF(AND($F$5-0.02&gt;='Справочные данные'!D196,$F$5-0.02&lt;='Справочные данные'!E196),1,0))</f>
        <v>0</v>
      </c>
      <c r="F196" s="4">
        <f>IF($F$5=0,0,IF(AND($F$5&gt;='Справочные данные'!$D196,$F$5&lt;='Справочные данные'!E196),1,0))</f>
        <v>0</v>
      </c>
      <c r="G196" s="5">
        <f>IF($F$5=0,0,IF(AND($F$5+0.03&gt;='Справочные данные'!D196,$F$5+0.03&lt;='Справочные данные'!E196),1,0))</f>
        <v>0</v>
      </c>
      <c r="H196" s="4">
        <f>IF($I$5=0,0,IF(AND($I$5-0.03&gt;='Справочные данные'!$F196,$I$5-0.03&lt;='Справочные данные'!$G196),1,0))</f>
        <v>0</v>
      </c>
      <c r="I196" s="4">
        <f>IF($I$5=0,0,IF(AND($I$5&gt;='Справочные данные'!$F196,$I$5&lt;='Справочные данные'!$G196),1,0))</f>
        <v>0</v>
      </c>
      <c r="J196" s="5">
        <f>IF($I$5=0,0,IF(AND($I$5+0.05&gt;='Справочные данные'!F196,$I$5+0.05&lt;='Справочные данные'!G196),1,0))</f>
        <v>0</v>
      </c>
      <c r="K196" s="4">
        <f>IF($L$5=0,0,IF(AND($L$5-$K$6&gt;='Справочные данные'!$L196,$L$5-$K$6&lt;='Справочные данные'!$M196),1,0))</f>
        <v>0</v>
      </c>
      <c r="L196" s="4">
        <f>IF($L$5=0,0,IF(AND($L$5&gt;='Справочные данные'!$L196,$L$5&lt;='Справочные данные'!$M196),1,0))</f>
        <v>0</v>
      </c>
      <c r="M196" s="5">
        <f>IF($L$5=0,0,IF(AND($L$5+$M$6&gt;='Справочные данные'!L196,$L$5+$M$6&lt;='Справочные данные'!M196),1,0))</f>
        <v>0</v>
      </c>
      <c r="N196" s="4">
        <f>IF($O$5=0,0,IF(AND($O$5-N$6&gt;='Справочные данные'!$N196,$O$5-N$6&lt;='Справочные данные'!$O196),1,0))</f>
        <v>0</v>
      </c>
      <c r="O196" s="4">
        <f>IF($O$5=0,0,IF(AND($O$5&gt;='Справочные данные'!$N196,$O$5&lt;='Справочные данные'!$O196),1,0))</f>
        <v>0</v>
      </c>
      <c r="P196" s="5">
        <f>IF($O$5=0,0,IF(AND($O$5+P$6&gt;='Справочные данные'!$N196,$O$5+P$6&lt;='Справочные данные'!$O196),1,0))</f>
        <v>0</v>
      </c>
      <c r="Q196" s="4">
        <f>IF($R$5=0,0,IF(AND($R$5-Q$6&gt;='Справочные данные'!$P196,$R$5-Q$6&lt;='Справочные данные'!$Q196),1,0))</f>
        <v>0</v>
      </c>
      <c r="R196" s="4">
        <f>IF($R$5=0,0,IF(AND($R$5&gt;='Справочные данные'!$P196,$R$5&lt;='Справочные данные'!$Q196),1,0))</f>
        <v>0</v>
      </c>
      <c r="S196" s="5">
        <f>IF($R$5=0,0,IF(AND($R$5+S$6&gt;='Справочные данные'!$P196,$R$5+S$6&lt;='Справочные данные'!$Q196),1,0))</f>
        <v>0</v>
      </c>
      <c r="T196" s="4">
        <f>IF($U$5=0,0,IF(AND($U$5-T$6&gt;='Справочные данные'!$R196,$U$5-T$6&lt;='Справочные данные'!$S196),1,0))</f>
        <v>0</v>
      </c>
      <c r="U196" s="4">
        <f>IF($U$5=0,0,IF(AND($U$5&gt;='Справочные данные'!$R196,$U$5&lt;='Справочные данные'!$S196),1,0))</f>
        <v>0</v>
      </c>
      <c r="V196" s="5">
        <f>IF($U$5=0,0,IF(AND($U$5+V$6&gt;='Справочные данные'!$R196,$U$5+V$6&lt;='Справочные данные'!$S196),1,0))</f>
        <v>0</v>
      </c>
      <c r="W196" s="4">
        <f>IF($X$5=0,0,IF(AND($X$5-W$6&gt;='Справочные данные'!$T196,$X$5-W$6&lt;='Справочные данные'!$U196),1,0))</f>
        <v>0</v>
      </c>
      <c r="X196" s="4">
        <f>IF($X$5=0,0,IF(AND($X$5&gt;='Справочные данные'!$T196,$X$5&lt;='Справочные данные'!$U196),1,0))</f>
        <v>0</v>
      </c>
      <c r="Y196" s="5">
        <f>IF($X$5=0,0,IF(AND($X$5+Y$6&gt;='Справочные данные'!$T196,$X$5+Y$6&lt;='Справочные данные'!$U196),1,0))</f>
        <v>0</v>
      </c>
      <c r="Z196" s="4">
        <f>IF($AA$5=0,0,IF(AND($AA$5-Z$6&gt;='Справочные данные'!$V196,$AA$5-Z$6&lt;='Справочные данные'!$W196),1,0))</f>
        <v>0</v>
      </c>
      <c r="AA196" s="4">
        <f>IF($AA$5=0,0,IF(AND($AA$5&gt;='Справочные данные'!$V196,$AA$5&lt;='Справочные данные'!$W196),1,0))</f>
        <v>0</v>
      </c>
      <c r="AB196" s="5">
        <f>IF($AA$5=0,0,IF(AND($AA$5+AB$6&gt;='Справочные данные'!$V196,$AA$5+AB$6&lt;='Справочные данные'!$W196),1,0))</f>
        <v>0</v>
      </c>
      <c r="AC196" s="4">
        <f>IF($AD$5=0,0,IF(AND($AD$5-AC$6&gt;='Справочные данные'!$X196,$AD$5-AC$6&lt;='Справочные данные'!$Y196),1,0))</f>
        <v>0</v>
      </c>
      <c r="AD196" s="4">
        <f>IF($AD$5=0,0,IF(AND($AD$5&gt;='Справочные данные'!$X196,$AD$5&lt;='Справочные данные'!$Y196),1,0))</f>
        <v>0</v>
      </c>
      <c r="AE196" s="5">
        <f>IF($AD$5=0,0,IF(AND($AD$5+AE$6&gt;='Справочные данные'!$X196,$AD$5+AE$6&lt;='Справочные данные'!$Y196),1,0))</f>
        <v>0</v>
      </c>
      <c r="AF196" s="4">
        <f>IF($AG$5=0,0,IF(AND($AG$5-AF$6&gt;='Справочные данные'!$AF196,$AG$5-AF$6&lt;='Справочные данные'!$AG196),1,0))</f>
        <v>0</v>
      </c>
      <c r="AG196" s="4">
        <f>IF($AG$5=0,0,IF(AND($AG$5&gt;='Справочные данные'!$AF196,$AG$5&lt;='Справочные данные'!$AG196),1,0))</f>
        <v>0</v>
      </c>
      <c r="AH196" s="5">
        <f>IF($AG$5=0,0,IF(AND($AG$5+AH$6&gt;='Справочные данные'!$AF196,$AG$5+AH$6&lt;='Справочные данные'!$AG196),1,0))</f>
        <v>0</v>
      </c>
      <c r="AI196" s="4">
        <f>IF($AJ$5=0,0,IF(AND($AJ$5-AI$6&gt;='Справочные данные'!$AH196,$AJ$5-AI$6&lt;='Справочные данные'!$AI196),1,0))</f>
        <v>0</v>
      </c>
      <c r="AJ196" s="4">
        <f>IF($AJ$5=0,0,IF(AND($AJ$5&gt;='Справочные данные'!$AH196,$AJ$5&lt;='Справочные данные'!$AI196),1,0))</f>
        <v>0</v>
      </c>
      <c r="AK196" s="5">
        <f>IF($AJ$5=0,0,IF(AND($AJ$5+AK$6&gt;='Справочные данные'!$AH196,$AJ$5+AK$6&lt;='Справочные данные'!$AI196),1,0))</f>
        <v>0</v>
      </c>
      <c r="AL196">
        <f t="shared" si="4"/>
        <v>0</v>
      </c>
      <c r="AM196" t="str">
        <f t="shared" si="5"/>
        <v>-</v>
      </c>
      <c r="AN196" s="22" t="s">
        <v>218</v>
      </c>
    </row>
    <row r="197" spans="1:40" x14ac:dyDescent="0.25">
      <c r="A197" s="22" t="s">
        <v>219</v>
      </c>
      <c r="B197" s="17">
        <f>IF($C$5=0,0,IF(AND($C$5-0.02&gt;='Справочные данные'!B197,$C$5-0.02&lt;='Справочные данные'!C197),1,0))</f>
        <v>0</v>
      </c>
      <c r="C197" s="3">
        <f>IF($C$5=0,0,IF(AND($C$5&gt;='Справочные данные'!B197,'Справочные данные'!$B$2&lt;='Справочные данные'!C197),1,0))</f>
        <v>0</v>
      </c>
      <c r="D197" s="3">
        <f>IF($C$5=0,0,IF(AND($C$5+0.03&gt;='Справочные данные'!B197,$C$5+0.03&lt;='Справочные данные'!C197),1,0))</f>
        <v>0</v>
      </c>
      <c r="E197" s="4">
        <f>IF($F$5=0,0,IF(AND($F$5-0.02&gt;='Справочные данные'!D197,$F$5-0.02&lt;='Справочные данные'!E197),1,0))</f>
        <v>0</v>
      </c>
      <c r="F197" s="4">
        <f>IF($F$5=0,0,IF(AND($F$5&gt;='Справочные данные'!$D197,$F$5&lt;='Справочные данные'!E197),1,0))</f>
        <v>0</v>
      </c>
      <c r="G197" s="5">
        <f>IF($F$5=0,0,IF(AND($F$5+0.03&gt;='Справочные данные'!D197,$F$5+0.03&lt;='Справочные данные'!E197),1,0))</f>
        <v>0</v>
      </c>
      <c r="H197" s="4">
        <f>IF($I$5=0,0,IF(AND($I$5-0.03&gt;='Справочные данные'!$F197,$I$5-0.03&lt;='Справочные данные'!$G197),1,0))</f>
        <v>0</v>
      </c>
      <c r="I197" s="4">
        <f>IF($I$5=0,0,IF(AND($I$5&gt;='Справочные данные'!$F197,$I$5&lt;='Справочные данные'!$G197),1,0))</f>
        <v>0</v>
      </c>
      <c r="J197" s="5">
        <f>IF($I$5=0,0,IF(AND($I$5+0.05&gt;='Справочные данные'!F197,$I$5+0.05&lt;='Справочные данные'!G197),1,0))</f>
        <v>0</v>
      </c>
      <c r="K197" s="4">
        <f>IF($L$5=0,0,IF(AND($L$5-$K$6&gt;='Справочные данные'!$L197,$L$5-$K$6&lt;='Справочные данные'!$M197),1,0))</f>
        <v>0</v>
      </c>
      <c r="L197" s="4">
        <f>IF($L$5=0,0,IF(AND($L$5&gt;='Справочные данные'!$L197,$L$5&lt;='Справочные данные'!$M197),1,0))</f>
        <v>0</v>
      </c>
      <c r="M197" s="5">
        <f>IF($L$5=0,0,IF(AND($L$5+$M$6&gt;='Справочные данные'!L197,$L$5+$M$6&lt;='Справочные данные'!M197),1,0))</f>
        <v>0</v>
      </c>
      <c r="N197" s="4">
        <f>IF($O$5=0,0,IF(AND($O$5-N$6&gt;='Справочные данные'!$N197,$O$5-N$6&lt;='Справочные данные'!$O197),1,0))</f>
        <v>0</v>
      </c>
      <c r="O197" s="4">
        <f>IF($O$5=0,0,IF(AND($O$5&gt;='Справочные данные'!$N197,$O$5&lt;='Справочные данные'!$O197),1,0))</f>
        <v>0</v>
      </c>
      <c r="P197" s="5">
        <f>IF($O$5=0,0,IF(AND($O$5+P$6&gt;='Справочные данные'!$N197,$O$5+P$6&lt;='Справочные данные'!$O197),1,0))</f>
        <v>0</v>
      </c>
      <c r="Q197" s="4">
        <f>IF($R$5=0,0,IF(AND($R$5-Q$6&gt;='Справочные данные'!$P197,$R$5-Q$6&lt;='Справочные данные'!$Q197),1,0))</f>
        <v>0</v>
      </c>
      <c r="R197" s="4">
        <f>IF($R$5=0,0,IF(AND($R$5&gt;='Справочные данные'!$P197,$R$5&lt;='Справочные данные'!$Q197),1,0))</f>
        <v>0</v>
      </c>
      <c r="S197" s="5">
        <f>IF($R$5=0,0,IF(AND($R$5+S$6&gt;='Справочные данные'!$P197,$R$5+S$6&lt;='Справочные данные'!$Q197),1,0))</f>
        <v>0</v>
      </c>
      <c r="T197" s="4">
        <f>IF($U$5=0,0,IF(AND($U$5-T$6&gt;='Справочные данные'!$R197,$U$5-T$6&lt;='Справочные данные'!$S197),1,0))</f>
        <v>0</v>
      </c>
      <c r="U197" s="4">
        <f>IF($U$5=0,0,IF(AND($U$5&gt;='Справочные данные'!$R197,$U$5&lt;='Справочные данные'!$S197),1,0))</f>
        <v>0</v>
      </c>
      <c r="V197" s="5">
        <f>IF($U$5=0,0,IF(AND($U$5+V$6&gt;='Справочные данные'!$R197,$U$5+V$6&lt;='Справочные данные'!$S197),1,0))</f>
        <v>0</v>
      </c>
      <c r="W197" s="4">
        <f>IF($X$5=0,0,IF(AND($X$5-W$6&gt;='Справочные данные'!$T197,$X$5-W$6&lt;='Справочные данные'!$U197),1,0))</f>
        <v>0</v>
      </c>
      <c r="X197" s="4">
        <f>IF($X$5=0,0,IF(AND($X$5&gt;='Справочные данные'!$T197,$X$5&lt;='Справочные данные'!$U197),1,0))</f>
        <v>0</v>
      </c>
      <c r="Y197" s="5">
        <f>IF($X$5=0,0,IF(AND($X$5+Y$6&gt;='Справочные данные'!$T197,$X$5+Y$6&lt;='Справочные данные'!$U197),1,0))</f>
        <v>0</v>
      </c>
      <c r="Z197" s="4">
        <f>IF($AA$5=0,0,IF(AND($AA$5-Z$6&gt;='Справочные данные'!$V197,$AA$5-Z$6&lt;='Справочные данные'!$W197),1,0))</f>
        <v>0</v>
      </c>
      <c r="AA197" s="4">
        <f>IF($AA$5=0,0,IF(AND($AA$5&gt;='Справочные данные'!$V197,$AA$5&lt;='Справочные данные'!$W197),1,0))</f>
        <v>0</v>
      </c>
      <c r="AB197" s="5">
        <f>IF($AA$5=0,0,IF(AND($AA$5+AB$6&gt;='Справочные данные'!$V197,$AA$5+AB$6&lt;='Справочные данные'!$W197),1,0))</f>
        <v>0</v>
      </c>
      <c r="AC197" s="4">
        <f>IF($AD$5=0,0,IF(AND($AD$5-AC$6&gt;='Справочные данные'!$X197,$AD$5-AC$6&lt;='Справочные данные'!$Y197),1,0))</f>
        <v>0</v>
      </c>
      <c r="AD197" s="4">
        <f>IF($AD$5=0,0,IF(AND($AD$5&gt;='Справочные данные'!$X197,$AD$5&lt;='Справочные данные'!$Y197),1,0))</f>
        <v>0</v>
      </c>
      <c r="AE197" s="5">
        <f>IF($AD$5=0,0,IF(AND($AD$5+AE$6&gt;='Справочные данные'!$X197,$AD$5+AE$6&lt;='Справочные данные'!$Y197),1,0))</f>
        <v>0</v>
      </c>
      <c r="AF197" s="4">
        <f>IF($AG$5=0,0,IF(AND($AG$5-AF$6&gt;='Справочные данные'!$AF197,$AG$5-AF$6&lt;='Справочные данные'!$AG197),1,0))</f>
        <v>0</v>
      </c>
      <c r="AG197" s="4">
        <f>IF($AG$5=0,0,IF(AND($AG$5&gt;='Справочные данные'!$AF197,$AG$5&lt;='Справочные данные'!$AG197),1,0))</f>
        <v>0</v>
      </c>
      <c r="AH197" s="5">
        <f>IF($AG$5=0,0,IF(AND($AG$5+AH$6&gt;='Справочные данные'!$AF197,$AG$5+AH$6&lt;='Справочные данные'!$AG197),1,0))</f>
        <v>0</v>
      </c>
      <c r="AI197" s="4">
        <f>IF($AJ$5=0,0,IF(AND($AJ$5-AI$6&gt;='Справочные данные'!$AH197,$AJ$5-AI$6&lt;='Справочные данные'!$AI197),1,0))</f>
        <v>0</v>
      </c>
      <c r="AJ197" s="4">
        <f>IF($AJ$5=0,0,IF(AND($AJ$5&gt;='Справочные данные'!$AH197,$AJ$5&lt;='Справочные данные'!$AI197),1,0))</f>
        <v>0</v>
      </c>
      <c r="AK197" s="5">
        <f>IF($AJ$5=0,0,IF(AND($AJ$5+AK$6&gt;='Справочные данные'!$AH197,$AJ$5+AK$6&lt;='Справочные данные'!$AI197),1,0))</f>
        <v>0</v>
      </c>
      <c r="AL197">
        <f t="shared" si="4"/>
        <v>0</v>
      </c>
      <c r="AM197" t="str">
        <f t="shared" si="5"/>
        <v>-</v>
      </c>
      <c r="AN197" s="22" t="s">
        <v>219</v>
      </c>
    </row>
    <row r="198" spans="1:40" x14ac:dyDescent="0.25">
      <c r="A198" s="22" t="s">
        <v>220</v>
      </c>
      <c r="B198" s="17">
        <f>IF($C$5=0,0,IF(AND($C$5-0.02&gt;='Справочные данные'!B198,$C$5-0.02&lt;='Справочные данные'!C198),1,0))</f>
        <v>0</v>
      </c>
      <c r="C198" s="3">
        <f>IF($C$5=0,0,IF(AND($C$5&gt;='Справочные данные'!B198,'Справочные данные'!$B$2&lt;='Справочные данные'!C198),1,0))</f>
        <v>0</v>
      </c>
      <c r="D198" s="3">
        <f>IF($C$5=0,0,IF(AND($C$5+0.03&gt;='Справочные данные'!B198,$C$5+0.03&lt;='Справочные данные'!C198),1,0))</f>
        <v>0</v>
      </c>
      <c r="E198" s="4">
        <f>IF($F$5=0,0,IF(AND($F$5-0.02&gt;='Справочные данные'!D198,$F$5-0.02&lt;='Справочные данные'!E198),1,0))</f>
        <v>0</v>
      </c>
      <c r="F198" s="4">
        <f>IF($F$5=0,0,IF(AND($F$5&gt;='Справочные данные'!$D198,$F$5&lt;='Справочные данные'!E198),1,0))</f>
        <v>0</v>
      </c>
      <c r="G198" s="5">
        <f>IF($F$5=0,0,IF(AND($F$5+0.03&gt;='Справочные данные'!D198,$F$5+0.03&lt;='Справочные данные'!E198),1,0))</f>
        <v>0</v>
      </c>
      <c r="H198" s="4">
        <f>IF($I$5=0,0,IF(AND($I$5-0.03&gt;='Справочные данные'!$F198,$I$5-0.03&lt;='Справочные данные'!$G198),1,0))</f>
        <v>0</v>
      </c>
      <c r="I198" s="4">
        <f>IF($I$5=0,0,IF(AND($I$5&gt;='Справочные данные'!$F198,$I$5&lt;='Справочные данные'!$G198),1,0))</f>
        <v>0</v>
      </c>
      <c r="J198" s="5">
        <f>IF($I$5=0,0,IF(AND($I$5+0.05&gt;='Справочные данные'!F198,$I$5+0.05&lt;='Справочные данные'!G198),1,0))</f>
        <v>0</v>
      </c>
      <c r="K198" s="4">
        <f>IF($L$5=0,0,IF(AND($L$5-$K$6&gt;='Справочные данные'!$L198,$L$5-$K$6&lt;='Справочные данные'!$M198),1,0))</f>
        <v>0</v>
      </c>
      <c r="L198" s="4">
        <f>IF($L$5=0,0,IF(AND($L$5&gt;='Справочные данные'!$L198,$L$5&lt;='Справочные данные'!$M198),1,0))</f>
        <v>0</v>
      </c>
      <c r="M198" s="5">
        <f>IF($L$5=0,0,IF(AND($L$5+$M$6&gt;='Справочные данные'!L198,$L$5+$M$6&lt;='Справочные данные'!M198),1,0))</f>
        <v>0</v>
      </c>
      <c r="N198" s="4">
        <f>IF($O$5=0,0,IF(AND($O$5-N$6&gt;='Справочные данные'!$N198,$O$5-N$6&lt;='Справочные данные'!$O198),1,0))</f>
        <v>0</v>
      </c>
      <c r="O198" s="4">
        <f>IF($O$5=0,0,IF(AND($O$5&gt;='Справочные данные'!$N198,$O$5&lt;='Справочные данные'!$O198),1,0))</f>
        <v>0</v>
      </c>
      <c r="P198" s="5">
        <f>IF($O$5=0,0,IF(AND($O$5+P$6&gt;='Справочные данные'!$N198,$O$5+P$6&lt;='Справочные данные'!$O198),1,0))</f>
        <v>0</v>
      </c>
      <c r="Q198" s="4">
        <f>IF($R$5=0,0,IF(AND($R$5-Q$6&gt;='Справочные данные'!$P198,$R$5-Q$6&lt;='Справочные данные'!$Q198),1,0))</f>
        <v>0</v>
      </c>
      <c r="R198" s="4">
        <f>IF($R$5=0,0,IF(AND($R$5&gt;='Справочные данные'!$P198,$R$5&lt;='Справочные данные'!$Q198),1,0))</f>
        <v>0</v>
      </c>
      <c r="S198" s="5">
        <f>IF($R$5=0,0,IF(AND($R$5+S$6&gt;='Справочные данные'!$P198,$R$5+S$6&lt;='Справочные данные'!$Q198),1,0))</f>
        <v>0</v>
      </c>
      <c r="T198" s="4">
        <f>IF($U$5=0,0,IF(AND($U$5-T$6&gt;='Справочные данные'!$R198,$U$5-T$6&lt;='Справочные данные'!$S198),1,0))</f>
        <v>0</v>
      </c>
      <c r="U198" s="4">
        <f>IF($U$5=0,0,IF(AND($U$5&gt;='Справочные данные'!$R198,$U$5&lt;='Справочные данные'!$S198),1,0))</f>
        <v>0</v>
      </c>
      <c r="V198" s="5">
        <f>IF($U$5=0,0,IF(AND($U$5+V$6&gt;='Справочные данные'!$R198,$U$5+V$6&lt;='Справочные данные'!$S198),1,0))</f>
        <v>0</v>
      </c>
      <c r="W198" s="4">
        <f>IF($X$5=0,0,IF(AND($X$5-W$6&gt;='Справочные данные'!$T198,$X$5-W$6&lt;='Справочные данные'!$U198),1,0))</f>
        <v>0</v>
      </c>
      <c r="X198" s="4">
        <f>IF($X$5=0,0,IF(AND($X$5&gt;='Справочные данные'!$T198,$X$5&lt;='Справочные данные'!$U198),1,0))</f>
        <v>0</v>
      </c>
      <c r="Y198" s="5">
        <f>IF($X$5=0,0,IF(AND($X$5+Y$6&gt;='Справочные данные'!$T198,$X$5+Y$6&lt;='Справочные данные'!$U198),1,0))</f>
        <v>0</v>
      </c>
      <c r="Z198" s="4">
        <f>IF($AA$5=0,0,IF(AND($AA$5-Z$6&gt;='Справочные данные'!$V198,$AA$5-Z$6&lt;='Справочные данные'!$W198),1,0))</f>
        <v>0</v>
      </c>
      <c r="AA198" s="4">
        <f>IF($AA$5=0,0,IF(AND($AA$5&gt;='Справочные данные'!$V198,$AA$5&lt;='Справочные данные'!$W198),1,0))</f>
        <v>0</v>
      </c>
      <c r="AB198" s="5">
        <f>IF($AA$5=0,0,IF(AND($AA$5+AB$6&gt;='Справочные данные'!$V198,$AA$5+AB$6&lt;='Справочные данные'!$W198),1,0))</f>
        <v>0</v>
      </c>
      <c r="AC198" s="4">
        <f>IF($AD$5=0,0,IF(AND($AD$5-AC$6&gt;='Справочные данные'!$X198,$AD$5-AC$6&lt;='Справочные данные'!$Y198),1,0))</f>
        <v>0</v>
      </c>
      <c r="AD198" s="4">
        <f>IF($AD$5=0,0,IF(AND($AD$5&gt;='Справочные данные'!$X198,$AD$5&lt;='Справочные данные'!$Y198),1,0))</f>
        <v>0</v>
      </c>
      <c r="AE198" s="5">
        <f>IF($AD$5=0,0,IF(AND($AD$5+AE$6&gt;='Справочные данные'!$X198,$AD$5+AE$6&lt;='Справочные данные'!$Y198),1,0))</f>
        <v>0</v>
      </c>
      <c r="AF198" s="4">
        <f>IF($AG$5=0,0,IF(AND($AG$5-AF$6&gt;='Справочные данные'!$AF198,$AG$5-AF$6&lt;='Справочные данные'!$AG198),1,0))</f>
        <v>0</v>
      </c>
      <c r="AG198" s="4">
        <f>IF($AG$5=0,0,IF(AND($AG$5&gt;='Справочные данные'!$AF198,$AG$5&lt;='Справочные данные'!$AG198),1,0))</f>
        <v>0</v>
      </c>
      <c r="AH198" s="5">
        <f>IF($AG$5=0,0,IF(AND($AG$5+AH$6&gt;='Справочные данные'!$AF198,$AG$5+AH$6&lt;='Справочные данные'!$AG198),1,0))</f>
        <v>0</v>
      </c>
      <c r="AI198" s="4">
        <f>IF($AJ$5=0,0,IF(AND($AJ$5-AI$6&gt;='Справочные данные'!$AH198,$AJ$5-AI$6&lt;='Справочные данные'!$AI198),1,0))</f>
        <v>0</v>
      </c>
      <c r="AJ198" s="4">
        <f>IF($AJ$5=0,0,IF(AND($AJ$5&gt;='Справочные данные'!$AH198,$AJ$5&lt;='Справочные данные'!$AI198),1,0))</f>
        <v>0</v>
      </c>
      <c r="AK198" s="5">
        <f>IF($AJ$5=0,0,IF(AND($AJ$5+AK$6&gt;='Справочные данные'!$AH198,$AJ$5+AK$6&lt;='Справочные данные'!$AI198),1,0))</f>
        <v>0</v>
      </c>
      <c r="AL198">
        <f t="shared" si="4"/>
        <v>0</v>
      </c>
      <c r="AM198" t="str">
        <f t="shared" si="5"/>
        <v>-</v>
      </c>
      <c r="AN198" s="22" t="s">
        <v>220</v>
      </c>
    </row>
    <row r="199" spans="1:40" x14ac:dyDescent="0.25">
      <c r="A199" s="22" t="s">
        <v>221</v>
      </c>
      <c r="B199" s="17">
        <f>IF($C$5=0,0,IF(AND($C$5-0.02&gt;='Справочные данные'!B199,$C$5-0.02&lt;='Справочные данные'!C199),1,0))</f>
        <v>0</v>
      </c>
      <c r="C199" s="3">
        <f>IF($C$5=0,0,IF(AND($C$5&gt;='Справочные данные'!B199,'Справочные данные'!$B$2&lt;='Справочные данные'!C199),1,0))</f>
        <v>0</v>
      </c>
      <c r="D199" s="3">
        <f>IF($C$5=0,0,IF(AND($C$5+0.03&gt;='Справочные данные'!B199,$C$5+0.03&lt;='Справочные данные'!C199),1,0))</f>
        <v>0</v>
      </c>
      <c r="E199" s="4">
        <f>IF($F$5=0,0,IF(AND($F$5-0.02&gt;='Справочные данные'!D199,$F$5-0.02&lt;='Справочные данные'!E199),1,0))</f>
        <v>0</v>
      </c>
      <c r="F199" s="4">
        <f>IF($F$5=0,0,IF(AND($F$5&gt;='Справочные данные'!$D199,$F$5&lt;='Справочные данные'!E199),1,0))</f>
        <v>0</v>
      </c>
      <c r="G199" s="5">
        <f>IF($F$5=0,0,IF(AND($F$5+0.03&gt;='Справочные данные'!D199,$F$5+0.03&lt;='Справочные данные'!E199),1,0))</f>
        <v>0</v>
      </c>
      <c r="H199" s="4">
        <f>IF($I$5=0,0,IF(AND($I$5-0.03&gt;='Справочные данные'!$F199,$I$5-0.03&lt;='Справочные данные'!$G199),1,0))</f>
        <v>0</v>
      </c>
      <c r="I199" s="4">
        <f>IF($I$5=0,0,IF(AND($I$5&gt;='Справочные данные'!$F199,$I$5&lt;='Справочные данные'!$G199),1,0))</f>
        <v>0</v>
      </c>
      <c r="J199" s="5">
        <f>IF($I$5=0,0,IF(AND($I$5+0.05&gt;='Справочные данные'!F199,$I$5+0.05&lt;='Справочные данные'!G199),1,0))</f>
        <v>0</v>
      </c>
      <c r="K199" s="4">
        <f>IF($L$5=0,0,IF(AND($L$5-$K$6&gt;='Справочные данные'!$L199,$L$5-$K$6&lt;='Справочные данные'!$M199),1,0))</f>
        <v>0</v>
      </c>
      <c r="L199" s="4">
        <f>IF($L$5=0,0,IF(AND($L$5&gt;='Справочные данные'!$L199,$L$5&lt;='Справочные данные'!$M199),1,0))</f>
        <v>0</v>
      </c>
      <c r="M199" s="5">
        <f>IF($L$5=0,0,IF(AND($L$5+$M$6&gt;='Справочные данные'!L199,$L$5+$M$6&lt;='Справочные данные'!M199),1,0))</f>
        <v>0</v>
      </c>
      <c r="N199" s="4">
        <f>IF($O$5=0,0,IF(AND($O$5-N$6&gt;='Справочные данные'!$N199,$O$5-N$6&lt;='Справочные данные'!$O199),1,0))</f>
        <v>0</v>
      </c>
      <c r="O199" s="4">
        <f>IF($O$5=0,0,IF(AND($O$5&gt;='Справочные данные'!$N199,$O$5&lt;='Справочные данные'!$O199),1,0))</f>
        <v>0</v>
      </c>
      <c r="P199" s="5">
        <f>IF($O$5=0,0,IF(AND($O$5+P$6&gt;='Справочные данные'!$N199,$O$5+P$6&lt;='Справочные данные'!$O199),1,0))</f>
        <v>0</v>
      </c>
      <c r="Q199" s="4">
        <f>IF($R$5=0,0,IF(AND($R$5-Q$6&gt;='Справочные данные'!$P199,$R$5-Q$6&lt;='Справочные данные'!$Q199),1,0))</f>
        <v>0</v>
      </c>
      <c r="R199" s="4">
        <f>IF($R$5=0,0,IF(AND($R$5&gt;='Справочные данные'!$P199,$R$5&lt;='Справочные данные'!$Q199),1,0))</f>
        <v>0</v>
      </c>
      <c r="S199" s="5">
        <f>IF($R$5=0,0,IF(AND($R$5+S$6&gt;='Справочные данные'!$P199,$R$5+S$6&lt;='Справочные данные'!$Q199),1,0))</f>
        <v>0</v>
      </c>
      <c r="T199" s="4">
        <f>IF($U$5=0,0,IF(AND($U$5-T$6&gt;='Справочные данные'!$R199,$U$5-T$6&lt;='Справочные данные'!$S199),1,0))</f>
        <v>0</v>
      </c>
      <c r="U199" s="4">
        <f>IF($U$5=0,0,IF(AND($U$5&gt;='Справочные данные'!$R199,$U$5&lt;='Справочные данные'!$S199),1,0))</f>
        <v>0</v>
      </c>
      <c r="V199" s="5">
        <f>IF($U$5=0,0,IF(AND($U$5+V$6&gt;='Справочные данные'!$R199,$U$5+V$6&lt;='Справочные данные'!$S199),1,0))</f>
        <v>0</v>
      </c>
      <c r="W199" s="4">
        <f>IF($X$5=0,0,IF(AND($X$5-W$6&gt;='Справочные данные'!$T199,$X$5-W$6&lt;='Справочные данные'!$U199),1,0))</f>
        <v>0</v>
      </c>
      <c r="X199" s="4">
        <f>IF($X$5=0,0,IF(AND($X$5&gt;='Справочные данные'!$T199,$X$5&lt;='Справочные данные'!$U199),1,0))</f>
        <v>0</v>
      </c>
      <c r="Y199" s="5">
        <f>IF($X$5=0,0,IF(AND($X$5+Y$6&gt;='Справочные данные'!$T199,$X$5+Y$6&lt;='Справочные данные'!$U199),1,0))</f>
        <v>0</v>
      </c>
      <c r="Z199" s="4">
        <f>IF($AA$5=0,0,IF(AND($AA$5-Z$6&gt;='Справочные данные'!$V199,$AA$5-Z$6&lt;='Справочные данные'!$W199),1,0))</f>
        <v>0</v>
      </c>
      <c r="AA199" s="4">
        <f>IF($AA$5=0,0,IF(AND($AA$5&gt;='Справочные данные'!$V199,$AA$5&lt;='Справочные данные'!$W199),1,0))</f>
        <v>0</v>
      </c>
      <c r="AB199" s="5">
        <f>IF($AA$5=0,0,IF(AND($AA$5+AB$6&gt;='Справочные данные'!$V199,$AA$5+AB$6&lt;='Справочные данные'!$W199),1,0))</f>
        <v>0</v>
      </c>
      <c r="AC199" s="4">
        <f>IF($AD$5=0,0,IF(AND($AD$5-AC$6&gt;='Справочные данные'!$X199,$AD$5-AC$6&lt;='Справочные данные'!$Y199),1,0))</f>
        <v>0</v>
      </c>
      <c r="AD199" s="4">
        <f>IF($AD$5=0,0,IF(AND($AD$5&gt;='Справочные данные'!$X199,$AD$5&lt;='Справочные данные'!$Y199),1,0))</f>
        <v>0</v>
      </c>
      <c r="AE199" s="5">
        <f>IF($AD$5=0,0,IF(AND($AD$5+AE$6&gt;='Справочные данные'!$X199,$AD$5+AE$6&lt;='Справочные данные'!$Y199),1,0))</f>
        <v>0</v>
      </c>
      <c r="AF199" s="4">
        <f>IF($AG$5=0,0,IF(AND($AG$5-AF$6&gt;='Справочные данные'!$AF199,$AG$5-AF$6&lt;='Справочные данные'!$AG199),1,0))</f>
        <v>0</v>
      </c>
      <c r="AG199" s="4">
        <f>IF($AG$5=0,0,IF(AND($AG$5&gt;='Справочные данные'!$AF199,$AG$5&lt;='Справочные данные'!$AG199),1,0))</f>
        <v>0</v>
      </c>
      <c r="AH199" s="5">
        <f>IF($AG$5=0,0,IF(AND($AG$5+AH$6&gt;='Справочные данные'!$AF199,$AG$5+AH$6&lt;='Справочные данные'!$AG199),1,0))</f>
        <v>0</v>
      </c>
      <c r="AI199" s="4">
        <f>IF($AJ$5=0,0,IF(AND($AJ$5-AI$6&gt;='Справочные данные'!$AH199,$AJ$5-AI$6&lt;='Справочные данные'!$AI199),1,0))</f>
        <v>0</v>
      </c>
      <c r="AJ199" s="4">
        <f>IF($AJ$5=0,0,IF(AND($AJ$5&gt;='Справочные данные'!$AH199,$AJ$5&lt;='Справочные данные'!$AI199),1,0))</f>
        <v>0</v>
      </c>
      <c r="AK199" s="5">
        <f>IF($AJ$5=0,0,IF(AND($AJ$5+AK$6&gt;='Справочные данные'!$AH199,$AJ$5+AK$6&lt;='Справочные данные'!$AI199),1,0))</f>
        <v>0</v>
      </c>
      <c r="AL199">
        <f t="shared" si="4"/>
        <v>0</v>
      </c>
      <c r="AM199" t="str">
        <f t="shared" si="5"/>
        <v>-</v>
      </c>
      <c r="AN199" s="22" t="s">
        <v>221</v>
      </c>
    </row>
    <row r="200" spans="1:40" x14ac:dyDescent="0.25">
      <c r="A200" s="22" t="s">
        <v>222</v>
      </c>
      <c r="B200" s="17">
        <f>IF($C$5=0,0,IF(AND($C$5-0.02&gt;='Справочные данные'!B200,$C$5-0.02&lt;='Справочные данные'!C200),1,0))</f>
        <v>0</v>
      </c>
      <c r="C200" s="3">
        <f>IF($C$5=0,0,IF(AND($C$5&gt;='Справочные данные'!B200,'Справочные данные'!$B$2&lt;='Справочные данные'!C200),1,0))</f>
        <v>0</v>
      </c>
      <c r="D200" s="3">
        <f>IF($C$5=0,0,IF(AND($C$5+0.03&gt;='Справочные данные'!B200,$C$5+0.03&lt;='Справочные данные'!C200),1,0))</f>
        <v>0</v>
      </c>
      <c r="E200" s="4">
        <f>IF($F$5=0,0,IF(AND($F$5-0.02&gt;='Справочные данные'!D200,$F$5-0.02&lt;='Справочные данные'!E200),1,0))</f>
        <v>0</v>
      </c>
      <c r="F200" s="4">
        <f>IF($F$5=0,0,IF(AND($F$5&gt;='Справочные данные'!$D200,$F$5&lt;='Справочные данные'!E200),1,0))</f>
        <v>0</v>
      </c>
      <c r="G200" s="5">
        <f>IF($F$5=0,0,IF(AND($F$5+0.03&gt;='Справочные данные'!D200,$F$5+0.03&lt;='Справочные данные'!E200),1,0))</f>
        <v>0</v>
      </c>
      <c r="H200" s="4">
        <f>IF($I$5=0,0,IF(AND($I$5-0.03&gt;='Справочные данные'!$F200,$I$5-0.03&lt;='Справочные данные'!$G200),1,0))</f>
        <v>0</v>
      </c>
      <c r="I200" s="4">
        <f>IF($I$5=0,0,IF(AND($I$5&gt;='Справочные данные'!$F200,$I$5&lt;='Справочные данные'!$G200),1,0))</f>
        <v>0</v>
      </c>
      <c r="J200" s="5">
        <f>IF($I$5=0,0,IF(AND($I$5+0.05&gt;='Справочные данные'!F200,$I$5+0.05&lt;='Справочные данные'!G200),1,0))</f>
        <v>0</v>
      </c>
      <c r="K200" s="4">
        <f>IF($L$5=0,0,IF(AND($L$5-$K$6&gt;='Справочные данные'!$L200,$L$5-$K$6&lt;='Справочные данные'!$M200),1,0))</f>
        <v>0</v>
      </c>
      <c r="L200" s="4">
        <f>IF($L$5=0,0,IF(AND($L$5&gt;='Справочные данные'!$L200,$L$5&lt;='Справочные данные'!$M200),1,0))</f>
        <v>0</v>
      </c>
      <c r="M200" s="5">
        <f>IF($L$5=0,0,IF(AND($L$5+$M$6&gt;='Справочные данные'!L200,$L$5+$M$6&lt;='Справочные данные'!M200),1,0))</f>
        <v>0</v>
      </c>
      <c r="N200" s="4">
        <f>IF($O$5=0,0,IF(AND($O$5-N$6&gt;='Справочные данные'!$N200,$O$5-N$6&lt;='Справочные данные'!$O200),1,0))</f>
        <v>0</v>
      </c>
      <c r="O200" s="4">
        <f>IF($O$5=0,0,IF(AND($O$5&gt;='Справочные данные'!$N200,$O$5&lt;='Справочные данные'!$O200),1,0))</f>
        <v>0</v>
      </c>
      <c r="P200" s="5">
        <f>IF($O$5=0,0,IF(AND($O$5+P$6&gt;='Справочные данные'!$N200,$O$5+P$6&lt;='Справочные данные'!$O200),1,0))</f>
        <v>0</v>
      </c>
      <c r="Q200" s="4">
        <f>IF($R$5=0,0,IF(AND($R$5-Q$6&gt;='Справочные данные'!$P200,$R$5-Q$6&lt;='Справочные данные'!$Q200),1,0))</f>
        <v>0</v>
      </c>
      <c r="R200" s="4">
        <f>IF($R$5=0,0,IF(AND($R$5&gt;='Справочные данные'!$P200,$R$5&lt;='Справочные данные'!$Q200),1,0))</f>
        <v>0</v>
      </c>
      <c r="S200" s="5">
        <f>IF($R$5=0,0,IF(AND($R$5+S$6&gt;='Справочные данные'!$P200,$R$5+S$6&lt;='Справочные данные'!$Q200),1,0))</f>
        <v>0</v>
      </c>
      <c r="T200" s="4">
        <f>IF($U$5=0,0,IF(AND($U$5-T$6&gt;='Справочные данные'!$R200,$U$5-T$6&lt;='Справочные данные'!$S200),1,0))</f>
        <v>0</v>
      </c>
      <c r="U200" s="4">
        <f>IF($U$5=0,0,IF(AND($U$5&gt;='Справочные данные'!$R200,$U$5&lt;='Справочные данные'!$S200),1,0))</f>
        <v>0</v>
      </c>
      <c r="V200" s="5">
        <f>IF($U$5=0,0,IF(AND($U$5+V$6&gt;='Справочные данные'!$R200,$U$5+V$6&lt;='Справочные данные'!$S200),1,0))</f>
        <v>0</v>
      </c>
      <c r="W200" s="4">
        <f>IF($X$5=0,0,IF(AND($X$5-W$6&gt;='Справочные данные'!$T200,$X$5-W$6&lt;='Справочные данные'!$U200),1,0))</f>
        <v>0</v>
      </c>
      <c r="X200" s="4">
        <f>IF($X$5=0,0,IF(AND($X$5&gt;='Справочные данные'!$T200,$X$5&lt;='Справочные данные'!$U200),1,0))</f>
        <v>0</v>
      </c>
      <c r="Y200" s="5">
        <f>IF($X$5=0,0,IF(AND($X$5+Y$6&gt;='Справочные данные'!$T200,$X$5+Y$6&lt;='Справочные данные'!$U200),1,0))</f>
        <v>0</v>
      </c>
      <c r="Z200" s="4">
        <f>IF($AA$5=0,0,IF(AND($AA$5-Z$6&gt;='Справочные данные'!$V200,$AA$5-Z$6&lt;='Справочные данные'!$W200),1,0))</f>
        <v>0</v>
      </c>
      <c r="AA200" s="4">
        <f>IF($AA$5=0,0,IF(AND($AA$5&gt;='Справочные данные'!$V200,$AA$5&lt;='Справочные данные'!$W200),1,0))</f>
        <v>0</v>
      </c>
      <c r="AB200" s="5">
        <f>IF($AA$5=0,0,IF(AND($AA$5+AB$6&gt;='Справочные данные'!$V200,$AA$5+AB$6&lt;='Справочные данные'!$W200),1,0))</f>
        <v>0</v>
      </c>
      <c r="AC200" s="4">
        <f>IF($AD$5=0,0,IF(AND($AD$5-AC$6&gt;='Справочные данные'!$X200,$AD$5-AC$6&lt;='Справочные данные'!$Y200),1,0))</f>
        <v>0</v>
      </c>
      <c r="AD200" s="4">
        <f>IF($AD$5=0,0,IF(AND($AD$5&gt;='Справочные данные'!$X200,$AD$5&lt;='Справочные данные'!$Y200),1,0))</f>
        <v>0</v>
      </c>
      <c r="AE200" s="5">
        <f>IF($AD$5=0,0,IF(AND($AD$5+AE$6&gt;='Справочные данные'!$X200,$AD$5+AE$6&lt;='Справочные данные'!$Y200),1,0))</f>
        <v>0</v>
      </c>
      <c r="AF200" s="4">
        <f>IF($AG$5=0,0,IF(AND($AG$5-AF$6&gt;='Справочные данные'!$AF200,$AG$5-AF$6&lt;='Справочные данные'!$AG200),1,0))</f>
        <v>0</v>
      </c>
      <c r="AG200" s="4">
        <f>IF($AG$5=0,0,IF(AND($AG$5&gt;='Справочные данные'!$AF200,$AG$5&lt;='Справочные данные'!$AG200),1,0))</f>
        <v>0</v>
      </c>
      <c r="AH200" s="5">
        <f>IF($AG$5=0,0,IF(AND($AG$5+AH$6&gt;='Справочные данные'!$AF200,$AG$5+AH$6&lt;='Справочные данные'!$AG200),1,0))</f>
        <v>0</v>
      </c>
      <c r="AI200" s="4">
        <f>IF($AJ$5=0,0,IF(AND($AJ$5-AI$6&gt;='Справочные данные'!$AH200,$AJ$5-AI$6&lt;='Справочные данные'!$AI200),1,0))</f>
        <v>0</v>
      </c>
      <c r="AJ200" s="4">
        <f>IF($AJ$5=0,0,IF(AND($AJ$5&gt;='Справочные данные'!$AH200,$AJ$5&lt;='Справочные данные'!$AI200),1,0))</f>
        <v>0</v>
      </c>
      <c r="AK200" s="5">
        <f>IF($AJ$5=0,0,IF(AND($AJ$5+AK$6&gt;='Справочные данные'!$AH200,$AJ$5+AK$6&lt;='Справочные данные'!$AI200),1,0))</f>
        <v>0</v>
      </c>
      <c r="AL200">
        <f t="shared" ref="AL200:AL224" si="6">SUM(B200:AK200)</f>
        <v>0</v>
      </c>
      <c r="AM200" t="str">
        <f t="shared" ref="AM200:AM224" si="7">IF(AL200=LARGE($AL$7:$AL$224,1),"Внимание","-")</f>
        <v>-</v>
      </c>
      <c r="AN200" s="22" t="s">
        <v>222</v>
      </c>
    </row>
    <row r="201" spans="1:40" x14ac:dyDescent="0.25">
      <c r="A201" s="22" t="s">
        <v>223</v>
      </c>
      <c r="B201" s="17">
        <f>IF($C$5=0,0,IF(AND($C$5-0.02&gt;='Справочные данные'!B201,$C$5-0.02&lt;='Справочные данные'!C201),1,0))</f>
        <v>0</v>
      </c>
      <c r="C201" s="3">
        <f>IF($C$5=0,0,IF(AND($C$5&gt;='Справочные данные'!B201,'Справочные данные'!$B$2&lt;='Справочные данные'!C201),1,0))</f>
        <v>0</v>
      </c>
      <c r="D201" s="3">
        <f>IF($C$5=0,0,IF(AND($C$5+0.03&gt;='Справочные данные'!B201,$C$5+0.03&lt;='Справочные данные'!C201),1,0))</f>
        <v>0</v>
      </c>
      <c r="E201" s="4">
        <f>IF($F$5=0,0,IF(AND($F$5-0.02&gt;='Справочные данные'!D201,$F$5-0.02&lt;='Справочные данные'!E201),1,0))</f>
        <v>0</v>
      </c>
      <c r="F201" s="4">
        <f>IF($F$5=0,0,IF(AND($F$5&gt;='Справочные данные'!$D201,$F$5&lt;='Справочные данные'!E201),1,0))</f>
        <v>0</v>
      </c>
      <c r="G201" s="5">
        <f>IF($F$5=0,0,IF(AND($F$5+0.03&gt;='Справочные данные'!D201,$F$5+0.03&lt;='Справочные данные'!E201),1,0))</f>
        <v>0</v>
      </c>
      <c r="H201" s="4">
        <f>IF($I$5=0,0,IF(AND($I$5-0.03&gt;='Справочные данные'!$F201,$I$5-0.03&lt;='Справочные данные'!$G201),1,0))</f>
        <v>0</v>
      </c>
      <c r="I201" s="4">
        <f>IF($I$5=0,0,IF(AND($I$5&gt;='Справочные данные'!$F201,$I$5&lt;='Справочные данные'!$G201),1,0))</f>
        <v>0</v>
      </c>
      <c r="J201" s="5">
        <f>IF($I$5=0,0,IF(AND($I$5+0.05&gt;='Справочные данные'!F201,$I$5+0.05&lt;='Справочные данные'!G201),1,0))</f>
        <v>0</v>
      </c>
      <c r="K201" s="4">
        <f>IF($L$5=0,0,IF(AND($L$5-$K$6&gt;='Справочные данные'!$L201,$L$5-$K$6&lt;='Справочные данные'!$M201),1,0))</f>
        <v>0</v>
      </c>
      <c r="L201" s="4">
        <f>IF($L$5=0,0,IF(AND($L$5&gt;='Справочные данные'!$L201,$L$5&lt;='Справочные данные'!$M201),1,0))</f>
        <v>0</v>
      </c>
      <c r="M201" s="5">
        <f>IF($L$5=0,0,IF(AND($L$5+$M$6&gt;='Справочные данные'!L201,$L$5+$M$6&lt;='Справочные данные'!M201),1,0))</f>
        <v>0</v>
      </c>
      <c r="N201" s="4">
        <f>IF($O$5=0,0,IF(AND($O$5-N$6&gt;='Справочные данные'!$N201,$O$5-N$6&lt;='Справочные данные'!$O201),1,0))</f>
        <v>0</v>
      </c>
      <c r="O201" s="4">
        <f>IF($O$5=0,0,IF(AND($O$5&gt;='Справочные данные'!$N201,$O$5&lt;='Справочные данные'!$O201),1,0))</f>
        <v>0</v>
      </c>
      <c r="P201" s="5">
        <f>IF($O$5=0,0,IF(AND($O$5+P$6&gt;='Справочные данные'!$N201,$O$5+P$6&lt;='Справочные данные'!$O201),1,0))</f>
        <v>0</v>
      </c>
      <c r="Q201" s="4">
        <f>IF($R$5=0,0,IF(AND($R$5-Q$6&gt;='Справочные данные'!$P201,$R$5-Q$6&lt;='Справочные данные'!$Q201),1,0))</f>
        <v>0</v>
      </c>
      <c r="R201" s="4">
        <f>IF($R$5=0,0,IF(AND($R$5&gt;='Справочные данные'!$P201,$R$5&lt;='Справочные данные'!$Q201),1,0))</f>
        <v>0</v>
      </c>
      <c r="S201" s="5">
        <f>IF($R$5=0,0,IF(AND($R$5+S$6&gt;='Справочные данные'!$P201,$R$5+S$6&lt;='Справочные данные'!$Q201),1,0))</f>
        <v>0</v>
      </c>
      <c r="T201" s="4">
        <f>IF($U$5=0,0,IF(AND($U$5-T$6&gt;='Справочные данные'!$R201,$U$5-T$6&lt;='Справочные данные'!$S201),1,0))</f>
        <v>0</v>
      </c>
      <c r="U201" s="4">
        <f>IF($U$5=0,0,IF(AND($U$5&gt;='Справочные данные'!$R201,$U$5&lt;='Справочные данные'!$S201),1,0))</f>
        <v>0</v>
      </c>
      <c r="V201" s="5">
        <f>IF($U$5=0,0,IF(AND($U$5+V$6&gt;='Справочные данные'!$R201,$U$5+V$6&lt;='Справочные данные'!$S201),1,0))</f>
        <v>0</v>
      </c>
      <c r="W201" s="4">
        <f>IF($X$5=0,0,IF(AND($X$5-W$6&gt;='Справочные данные'!$T201,$X$5-W$6&lt;='Справочные данные'!$U201),1,0))</f>
        <v>0</v>
      </c>
      <c r="X201" s="4">
        <f>IF($X$5=0,0,IF(AND($X$5&gt;='Справочные данные'!$T201,$X$5&lt;='Справочные данные'!$U201),1,0))</f>
        <v>0</v>
      </c>
      <c r="Y201" s="5">
        <f>IF($X$5=0,0,IF(AND($X$5+Y$6&gt;='Справочные данные'!$T201,$X$5+Y$6&lt;='Справочные данные'!$U201),1,0))</f>
        <v>0</v>
      </c>
      <c r="Z201" s="4">
        <f>IF($AA$5=0,0,IF(AND($AA$5-Z$6&gt;='Справочные данные'!$V201,$AA$5-Z$6&lt;='Справочные данные'!$W201),1,0))</f>
        <v>0</v>
      </c>
      <c r="AA201" s="4">
        <f>IF($AA$5=0,0,IF(AND($AA$5&gt;='Справочные данные'!$V201,$AA$5&lt;='Справочные данные'!$W201),1,0))</f>
        <v>0</v>
      </c>
      <c r="AB201" s="5">
        <f>IF($AA$5=0,0,IF(AND($AA$5+AB$6&gt;='Справочные данные'!$V201,$AA$5+AB$6&lt;='Справочные данные'!$W201),1,0))</f>
        <v>0</v>
      </c>
      <c r="AC201" s="4">
        <f>IF($AD$5=0,0,IF(AND($AD$5-AC$6&gt;='Справочные данные'!$X201,$AD$5-AC$6&lt;='Справочные данные'!$Y201),1,0))</f>
        <v>0</v>
      </c>
      <c r="AD201" s="4">
        <f>IF($AD$5=0,0,IF(AND($AD$5&gt;='Справочные данные'!$X201,$AD$5&lt;='Справочные данные'!$Y201),1,0))</f>
        <v>0</v>
      </c>
      <c r="AE201" s="5">
        <f>IF($AD$5=0,0,IF(AND($AD$5+AE$6&gt;='Справочные данные'!$X201,$AD$5+AE$6&lt;='Справочные данные'!$Y201),1,0))</f>
        <v>0</v>
      </c>
      <c r="AF201" s="4">
        <f>IF($AG$5=0,0,IF(AND($AG$5-AF$6&gt;='Справочные данные'!$AF201,$AG$5-AF$6&lt;='Справочные данные'!$AG201),1,0))</f>
        <v>0</v>
      </c>
      <c r="AG201" s="4">
        <f>IF($AG$5=0,0,IF(AND($AG$5&gt;='Справочные данные'!$AF201,$AG$5&lt;='Справочные данные'!$AG201),1,0))</f>
        <v>0</v>
      </c>
      <c r="AH201" s="5">
        <f>IF($AG$5=0,0,IF(AND($AG$5+AH$6&gt;='Справочные данные'!$AF201,$AG$5+AH$6&lt;='Справочные данные'!$AG201),1,0))</f>
        <v>0</v>
      </c>
      <c r="AI201" s="4">
        <f>IF($AJ$5=0,0,IF(AND($AJ$5-AI$6&gt;='Справочные данные'!$AH201,$AJ$5-AI$6&lt;='Справочные данные'!$AI201),1,0))</f>
        <v>0</v>
      </c>
      <c r="AJ201" s="4">
        <f>IF($AJ$5=0,0,IF(AND($AJ$5&gt;='Справочные данные'!$AH201,$AJ$5&lt;='Справочные данные'!$AI201),1,0))</f>
        <v>0</v>
      </c>
      <c r="AK201" s="5">
        <f>IF($AJ$5=0,0,IF(AND($AJ$5+AK$6&gt;='Справочные данные'!$AH201,$AJ$5+AK$6&lt;='Справочные данные'!$AI201),1,0))</f>
        <v>0</v>
      </c>
      <c r="AL201">
        <f t="shared" si="6"/>
        <v>0</v>
      </c>
      <c r="AM201" t="str">
        <f t="shared" si="7"/>
        <v>-</v>
      </c>
      <c r="AN201" s="22" t="s">
        <v>223</v>
      </c>
    </row>
    <row r="202" spans="1:40" x14ac:dyDescent="0.25">
      <c r="A202" s="22" t="s">
        <v>224</v>
      </c>
      <c r="B202" s="17">
        <f>IF($C$5=0,0,IF(AND($C$5-0.02&gt;='Справочные данные'!B202,$C$5-0.02&lt;='Справочные данные'!C202),1,0))</f>
        <v>0</v>
      </c>
      <c r="C202" s="3">
        <f>IF($C$5=0,0,IF(AND($C$5&gt;='Справочные данные'!B202,'Справочные данные'!$B$2&lt;='Справочные данные'!C202),1,0))</f>
        <v>0</v>
      </c>
      <c r="D202" s="3">
        <f>IF($C$5=0,0,IF(AND($C$5+0.03&gt;='Справочные данные'!B202,$C$5+0.03&lt;='Справочные данные'!C202),1,0))</f>
        <v>0</v>
      </c>
      <c r="E202" s="4">
        <f>IF($F$5=0,0,IF(AND($F$5-0.02&gt;='Справочные данные'!D202,$F$5-0.02&lt;='Справочные данные'!E202),1,0))</f>
        <v>0</v>
      </c>
      <c r="F202" s="4">
        <f>IF($F$5=0,0,IF(AND($F$5&gt;='Справочные данные'!$D202,$F$5&lt;='Справочные данные'!E202),1,0))</f>
        <v>0</v>
      </c>
      <c r="G202" s="5">
        <f>IF($F$5=0,0,IF(AND($F$5+0.03&gt;='Справочные данные'!D202,$F$5+0.03&lt;='Справочные данные'!E202),1,0))</f>
        <v>0</v>
      </c>
      <c r="H202" s="4">
        <f>IF($I$5=0,0,IF(AND($I$5-0.03&gt;='Справочные данные'!$F202,$I$5-0.03&lt;='Справочные данные'!$G202),1,0))</f>
        <v>0</v>
      </c>
      <c r="I202" s="4">
        <f>IF($I$5=0,0,IF(AND($I$5&gt;='Справочные данные'!$F202,$I$5&lt;='Справочные данные'!$G202),1,0))</f>
        <v>0</v>
      </c>
      <c r="J202" s="5">
        <f>IF($I$5=0,0,IF(AND($I$5+0.05&gt;='Справочные данные'!F202,$I$5+0.05&lt;='Справочные данные'!G202),1,0))</f>
        <v>0</v>
      </c>
      <c r="K202" s="4">
        <f>IF($L$5=0,0,IF(AND($L$5-$K$6&gt;='Справочные данные'!$L202,$L$5-$K$6&lt;='Справочные данные'!$M202),1,0))</f>
        <v>0</v>
      </c>
      <c r="L202" s="4">
        <f>IF($L$5=0,0,IF(AND($L$5&gt;='Справочные данные'!$L202,$L$5&lt;='Справочные данные'!$M202),1,0))</f>
        <v>0</v>
      </c>
      <c r="M202" s="5">
        <f>IF($L$5=0,0,IF(AND($L$5+$M$6&gt;='Справочные данные'!L202,$L$5+$M$6&lt;='Справочные данные'!M202),1,0))</f>
        <v>0</v>
      </c>
      <c r="N202" s="4">
        <f>IF($O$5=0,0,IF(AND($O$5-N$6&gt;='Справочные данные'!$N202,$O$5-N$6&lt;='Справочные данные'!$O202),1,0))</f>
        <v>0</v>
      </c>
      <c r="O202" s="4">
        <f>IF($O$5=0,0,IF(AND($O$5&gt;='Справочные данные'!$N202,$O$5&lt;='Справочные данные'!$O202),1,0))</f>
        <v>0</v>
      </c>
      <c r="P202" s="5">
        <f>IF($O$5=0,0,IF(AND($O$5+P$6&gt;='Справочные данные'!$N202,$O$5+P$6&lt;='Справочные данные'!$O202),1,0))</f>
        <v>0</v>
      </c>
      <c r="Q202" s="4">
        <f>IF($R$5=0,0,IF(AND($R$5-Q$6&gt;='Справочные данные'!$P202,$R$5-Q$6&lt;='Справочные данные'!$Q202),1,0))</f>
        <v>0</v>
      </c>
      <c r="R202" s="4">
        <f>IF($R$5=0,0,IF(AND($R$5&gt;='Справочные данные'!$P202,$R$5&lt;='Справочные данные'!$Q202),1,0))</f>
        <v>0</v>
      </c>
      <c r="S202" s="5">
        <f>IF($R$5=0,0,IF(AND($R$5+S$6&gt;='Справочные данные'!$P202,$R$5+S$6&lt;='Справочные данные'!$Q202),1,0))</f>
        <v>0</v>
      </c>
      <c r="T202" s="4">
        <f>IF($U$5=0,0,IF(AND($U$5-T$6&gt;='Справочные данные'!$R202,$U$5-T$6&lt;='Справочные данные'!$S202),1,0))</f>
        <v>0</v>
      </c>
      <c r="U202" s="4">
        <f>IF($U$5=0,0,IF(AND($U$5&gt;='Справочные данные'!$R202,$U$5&lt;='Справочные данные'!$S202),1,0))</f>
        <v>0</v>
      </c>
      <c r="V202" s="5">
        <f>IF($U$5=0,0,IF(AND($U$5+V$6&gt;='Справочные данные'!$R202,$U$5+V$6&lt;='Справочные данные'!$S202),1,0))</f>
        <v>0</v>
      </c>
      <c r="W202" s="4">
        <f>IF($X$5=0,0,IF(AND($X$5-W$6&gt;='Справочные данные'!$T202,$X$5-W$6&lt;='Справочные данные'!$U202),1,0))</f>
        <v>0</v>
      </c>
      <c r="X202" s="4">
        <f>IF($X$5=0,0,IF(AND($X$5&gt;='Справочные данные'!$T202,$X$5&lt;='Справочные данные'!$U202),1,0))</f>
        <v>0</v>
      </c>
      <c r="Y202" s="5">
        <f>IF($X$5=0,0,IF(AND($X$5+Y$6&gt;='Справочные данные'!$T202,$X$5+Y$6&lt;='Справочные данные'!$U202),1,0))</f>
        <v>0</v>
      </c>
      <c r="Z202" s="4">
        <f>IF($AA$5=0,0,IF(AND($AA$5-Z$6&gt;='Справочные данные'!$V202,$AA$5-Z$6&lt;='Справочные данные'!$W202),1,0))</f>
        <v>0</v>
      </c>
      <c r="AA202" s="4">
        <f>IF($AA$5=0,0,IF(AND($AA$5&gt;='Справочные данные'!$V202,$AA$5&lt;='Справочные данные'!$W202),1,0))</f>
        <v>0</v>
      </c>
      <c r="AB202" s="5">
        <f>IF($AA$5=0,0,IF(AND($AA$5+AB$6&gt;='Справочные данные'!$V202,$AA$5+AB$6&lt;='Справочные данные'!$W202),1,0))</f>
        <v>0</v>
      </c>
      <c r="AC202" s="4">
        <f>IF($AD$5=0,0,IF(AND($AD$5-AC$6&gt;='Справочные данные'!$X202,$AD$5-AC$6&lt;='Справочные данные'!$Y202),1,0))</f>
        <v>0</v>
      </c>
      <c r="AD202" s="4">
        <f>IF($AD$5=0,0,IF(AND($AD$5&gt;='Справочные данные'!$X202,$AD$5&lt;='Справочные данные'!$Y202),1,0))</f>
        <v>0</v>
      </c>
      <c r="AE202" s="5">
        <f>IF($AD$5=0,0,IF(AND($AD$5+AE$6&gt;='Справочные данные'!$X202,$AD$5+AE$6&lt;='Справочные данные'!$Y202),1,0))</f>
        <v>0</v>
      </c>
      <c r="AF202" s="4">
        <f>IF($AG$5=0,0,IF(AND($AG$5-AF$6&gt;='Справочные данные'!$AF202,$AG$5-AF$6&lt;='Справочные данные'!$AG202),1,0))</f>
        <v>0</v>
      </c>
      <c r="AG202" s="4">
        <f>IF($AG$5=0,0,IF(AND($AG$5&gt;='Справочные данные'!$AF202,$AG$5&lt;='Справочные данные'!$AG202),1,0))</f>
        <v>0</v>
      </c>
      <c r="AH202" s="5">
        <f>IF($AG$5=0,0,IF(AND($AG$5+AH$6&gt;='Справочные данные'!$AF202,$AG$5+AH$6&lt;='Справочные данные'!$AG202),1,0))</f>
        <v>0</v>
      </c>
      <c r="AI202" s="4">
        <f>IF($AJ$5=0,0,IF(AND($AJ$5-AI$6&gt;='Справочные данные'!$AH202,$AJ$5-AI$6&lt;='Справочные данные'!$AI202),1,0))</f>
        <v>0</v>
      </c>
      <c r="AJ202" s="4">
        <f>IF($AJ$5=0,0,IF(AND($AJ$5&gt;='Справочные данные'!$AH202,$AJ$5&lt;='Справочные данные'!$AI202),1,0))</f>
        <v>0</v>
      </c>
      <c r="AK202" s="5">
        <f>IF($AJ$5=0,0,IF(AND($AJ$5+AK$6&gt;='Справочные данные'!$AH202,$AJ$5+AK$6&lt;='Справочные данные'!$AI202),1,0))</f>
        <v>0</v>
      </c>
      <c r="AL202">
        <f t="shared" si="6"/>
        <v>0</v>
      </c>
      <c r="AM202" t="str">
        <f t="shared" si="7"/>
        <v>-</v>
      </c>
      <c r="AN202" s="22" t="s">
        <v>224</v>
      </c>
    </row>
    <row r="203" spans="1:40" x14ac:dyDescent="0.25">
      <c r="A203" s="22" t="s">
        <v>225</v>
      </c>
      <c r="B203" s="17">
        <f>IF($C$5=0,0,IF(AND($C$5-0.02&gt;='Справочные данные'!B203,$C$5-0.02&lt;='Справочные данные'!C203),1,0))</f>
        <v>0</v>
      </c>
      <c r="C203" s="3">
        <f>IF($C$5=0,0,IF(AND($C$5&gt;='Справочные данные'!B203,'Справочные данные'!$B$2&lt;='Справочные данные'!C203),1,0))</f>
        <v>0</v>
      </c>
      <c r="D203" s="3">
        <f>IF($C$5=0,0,IF(AND($C$5+0.03&gt;='Справочные данные'!B203,$C$5+0.03&lt;='Справочные данные'!C203),1,0))</f>
        <v>0</v>
      </c>
      <c r="E203" s="4">
        <f>IF($F$5=0,0,IF(AND($F$5-0.02&gt;='Справочные данные'!D203,$F$5-0.02&lt;='Справочные данные'!E203),1,0))</f>
        <v>0</v>
      </c>
      <c r="F203" s="4">
        <f>IF($F$5=0,0,IF(AND($F$5&gt;='Справочные данные'!$D203,$F$5&lt;='Справочные данные'!E203),1,0))</f>
        <v>0</v>
      </c>
      <c r="G203" s="5">
        <f>IF($F$5=0,0,IF(AND($F$5+0.03&gt;='Справочные данные'!D203,$F$5+0.03&lt;='Справочные данные'!E203),1,0))</f>
        <v>0</v>
      </c>
      <c r="H203" s="4">
        <f>IF($I$5=0,0,IF(AND($I$5-0.03&gt;='Справочные данные'!$F203,$I$5-0.03&lt;='Справочные данные'!$G203),1,0))</f>
        <v>0</v>
      </c>
      <c r="I203" s="4">
        <f>IF($I$5=0,0,IF(AND($I$5&gt;='Справочные данные'!$F203,$I$5&lt;='Справочные данные'!$G203),1,0))</f>
        <v>0</v>
      </c>
      <c r="J203" s="5">
        <f>IF($I$5=0,0,IF(AND($I$5+0.05&gt;='Справочные данные'!F203,$I$5+0.05&lt;='Справочные данные'!G203),1,0))</f>
        <v>0</v>
      </c>
      <c r="K203" s="4">
        <f>IF($L$5=0,0,IF(AND($L$5-$K$6&gt;='Справочные данные'!$L203,$L$5-$K$6&lt;='Справочные данные'!$M203),1,0))</f>
        <v>0</v>
      </c>
      <c r="L203" s="4">
        <f>IF($L$5=0,0,IF(AND($L$5&gt;='Справочные данные'!$L203,$L$5&lt;='Справочные данные'!$M203),1,0))</f>
        <v>0</v>
      </c>
      <c r="M203" s="5">
        <f>IF($L$5=0,0,IF(AND($L$5+$M$6&gt;='Справочные данные'!L203,$L$5+$M$6&lt;='Справочные данные'!M203),1,0))</f>
        <v>0</v>
      </c>
      <c r="N203" s="4">
        <f>IF($O$5=0,0,IF(AND($O$5-N$6&gt;='Справочные данные'!$N203,$O$5-N$6&lt;='Справочные данные'!$O203),1,0))</f>
        <v>0</v>
      </c>
      <c r="O203" s="4">
        <f>IF($O$5=0,0,IF(AND($O$5&gt;='Справочные данные'!$N203,$O$5&lt;='Справочные данные'!$O203),1,0))</f>
        <v>0</v>
      </c>
      <c r="P203" s="5">
        <f>IF($O$5=0,0,IF(AND($O$5+P$6&gt;='Справочные данные'!$N203,$O$5+P$6&lt;='Справочные данные'!$O203),1,0))</f>
        <v>0</v>
      </c>
      <c r="Q203" s="4">
        <f>IF($R$5=0,0,IF(AND($R$5-Q$6&gt;='Справочные данные'!$P203,$R$5-Q$6&lt;='Справочные данные'!$Q203),1,0))</f>
        <v>0</v>
      </c>
      <c r="R203" s="4">
        <f>IF($R$5=0,0,IF(AND($R$5&gt;='Справочные данные'!$P203,$R$5&lt;='Справочные данные'!$Q203),1,0))</f>
        <v>0</v>
      </c>
      <c r="S203" s="5">
        <f>IF($R$5=0,0,IF(AND($R$5+S$6&gt;='Справочные данные'!$P203,$R$5+S$6&lt;='Справочные данные'!$Q203),1,0))</f>
        <v>0</v>
      </c>
      <c r="T203" s="4">
        <f>IF($U$5=0,0,IF(AND($U$5-T$6&gt;='Справочные данные'!$R203,$U$5-T$6&lt;='Справочные данные'!$S203),1,0))</f>
        <v>0</v>
      </c>
      <c r="U203" s="4">
        <f>IF($U$5=0,0,IF(AND($U$5&gt;='Справочные данные'!$R203,$U$5&lt;='Справочные данные'!$S203),1,0))</f>
        <v>0</v>
      </c>
      <c r="V203" s="5">
        <f>IF($U$5=0,0,IF(AND($U$5+V$6&gt;='Справочные данные'!$R203,$U$5+V$6&lt;='Справочные данные'!$S203),1,0))</f>
        <v>0</v>
      </c>
      <c r="W203" s="4">
        <f>IF($X$5=0,0,IF(AND($X$5-W$6&gt;='Справочные данные'!$T203,$X$5-W$6&lt;='Справочные данные'!$U203),1,0))</f>
        <v>0</v>
      </c>
      <c r="X203" s="4">
        <f>IF($X$5=0,0,IF(AND($X$5&gt;='Справочные данные'!$T203,$X$5&lt;='Справочные данные'!$U203),1,0))</f>
        <v>0</v>
      </c>
      <c r="Y203" s="5">
        <f>IF($X$5=0,0,IF(AND($X$5+Y$6&gt;='Справочные данные'!$T203,$X$5+Y$6&lt;='Справочные данные'!$U203),1,0))</f>
        <v>0</v>
      </c>
      <c r="Z203" s="4">
        <f>IF($AA$5=0,0,IF(AND($AA$5-Z$6&gt;='Справочные данные'!$V203,$AA$5-Z$6&lt;='Справочные данные'!$W203),1,0))</f>
        <v>0</v>
      </c>
      <c r="AA203" s="4">
        <f>IF($AA$5=0,0,IF(AND($AA$5&gt;='Справочные данные'!$V203,$AA$5&lt;='Справочные данные'!$W203),1,0))</f>
        <v>0</v>
      </c>
      <c r="AB203" s="5">
        <f>IF($AA$5=0,0,IF(AND($AA$5+AB$6&gt;='Справочные данные'!$V203,$AA$5+AB$6&lt;='Справочные данные'!$W203),1,0))</f>
        <v>0</v>
      </c>
      <c r="AC203" s="4">
        <f>IF($AD$5=0,0,IF(AND($AD$5-AC$6&gt;='Справочные данные'!$X203,$AD$5-AC$6&lt;='Справочные данные'!$Y203),1,0))</f>
        <v>0</v>
      </c>
      <c r="AD203" s="4">
        <f>IF($AD$5=0,0,IF(AND($AD$5&gt;='Справочные данные'!$X203,$AD$5&lt;='Справочные данные'!$Y203),1,0))</f>
        <v>0</v>
      </c>
      <c r="AE203" s="5">
        <f>IF($AD$5=0,0,IF(AND($AD$5+AE$6&gt;='Справочные данные'!$X203,$AD$5+AE$6&lt;='Справочные данные'!$Y203),1,0))</f>
        <v>0</v>
      </c>
      <c r="AF203" s="4">
        <f>IF($AG$5=0,0,IF(AND($AG$5-AF$6&gt;='Справочные данные'!$AF203,$AG$5-AF$6&lt;='Справочные данные'!$AG203),1,0))</f>
        <v>0</v>
      </c>
      <c r="AG203" s="4">
        <f>IF($AG$5=0,0,IF(AND($AG$5&gt;='Справочные данные'!$AF203,$AG$5&lt;='Справочные данные'!$AG203),1,0))</f>
        <v>0</v>
      </c>
      <c r="AH203" s="5">
        <f>IF($AG$5=0,0,IF(AND($AG$5+AH$6&gt;='Справочные данные'!$AF203,$AG$5+AH$6&lt;='Справочные данные'!$AG203),1,0))</f>
        <v>0</v>
      </c>
      <c r="AI203" s="4">
        <f>IF($AJ$5=0,0,IF(AND($AJ$5-AI$6&gt;='Справочные данные'!$AH203,$AJ$5-AI$6&lt;='Справочные данные'!$AI203),1,0))</f>
        <v>0</v>
      </c>
      <c r="AJ203" s="4">
        <f>IF($AJ$5=0,0,IF(AND($AJ$5&gt;='Справочные данные'!$AH203,$AJ$5&lt;='Справочные данные'!$AI203),1,0))</f>
        <v>0</v>
      </c>
      <c r="AK203" s="5">
        <f>IF($AJ$5=0,0,IF(AND($AJ$5+AK$6&gt;='Справочные данные'!$AH203,$AJ$5+AK$6&lt;='Справочные данные'!$AI203),1,0))</f>
        <v>0</v>
      </c>
      <c r="AL203">
        <f t="shared" si="6"/>
        <v>0</v>
      </c>
      <c r="AM203" t="str">
        <f t="shared" si="7"/>
        <v>-</v>
      </c>
      <c r="AN203" s="22" t="s">
        <v>225</v>
      </c>
    </row>
    <row r="204" spans="1:40" x14ac:dyDescent="0.25">
      <c r="A204" s="22" t="s">
        <v>226</v>
      </c>
      <c r="B204" s="17">
        <f>IF($C$5=0,0,IF(AND($C$5-0.02&gt;='Справочные данные'!B204,$C$5-0.02&lt;='Справочные данные'!C204),1,0))</f>
        <v>0</v>
      </c>
      <c r="C204" s="3">
        <f>IF($C$5=0,0,IF(AND($C$5&gt;='Справочные данные'!B204,'Справочные данные'!$B$2&lt;='Справочные данные'!C204),1,0))</f>
        <v>0</v>
      </c>
      <c r="D204" s="3">
        <f>IF($C$5=0,0,IF(AND($C$5+0.03&gt;='Справочные данные'!B204,$C$5+0.03&lt;='Справочные данные'!C204),1,0))</f>
        <v>0</v>
      </c>
      <c r="E204" s="4">
        <f>IF($F$5=0,0,IF(AND($F$5-0.02&gt;='Справочные данные'!D204,$F$5-0.02&lt;='Справочные данные'!E204),1,0))</f>
        <v>0</v>
      </c>
      <c r="F204" s="4">
        <f>IF($F$5=0,0,IF(AND($F$5&gt;='Справочные данные'!$D204,$F$5&lt;='Справочные данные'!E204),1,0))</f>
        <v>0</v>
      </c>
      <c r="G204" s="5">
        <f>IF($F$5=0,0,IF(AND($F$5+0.03&gt;='Справочные данные'!D204,$F$5+0.03&lt;='Справочные данные'!E204),1,0))</f>
        <v>0</v>
      </c>
      <c r="H204" s="4">
        <f>IF($I$5=0,0,IF(AND($I$5-0.03&gt;='Справочные данные'!$F204,$I$5-0.03&lt;='Справочные данные'!$G204),1,0))</f>
        <v>1</v>
      </c>
      <c r="I204" s="4">
        <f>IF($I$5=0,0,IF(AND($I$5&gt;='Справочные данные'!$F204,$I$5&lt;='Справочные данные'!$G204),1,0))</f>
        <v>1</v>
      </c>
      <c r="J204" s="5">
        <f>IF($I$5=0,0,IF(AND($I$5+0.05&gt;='Справочные данные'!F204,$I$5+0.05&lt;='Справочные данные'!G204),1,0))</f>
        <v>1</v>
      </c>
      <c r="K204" s="4">
        <f>IF($L$5=0,0,IF(AND($L$5-$K$6&gt;='Справочные данные'!$L204,$L$5-$K$6&lt;='Справочные данные'!$M204),1,0))</f>
        <v>0</v>
      </c>
      <c r="L204" s="4">
        <f>IF($L$5=0,0,IF(AND($L$5&gt;='Справочные данные'!$L204,$L$5&lt;='Справочные данные'!$M204),1,0))</f>
        <v>0</v>
      </c>
      <c r="M204" s="5">
        <f>IF($L$5=0,0,IF(AND($L$5+$M$6&gt;='Справочные данные'!L204,$L$5+$M$6&lt;='Справочные данные'!M204),1,0))</f>
        <v>0</v>
      </c>
      <c r="N204" s="4">
        <f>IF($O$5=0,0,IF(AND($O$5-N$6&gt;='Справочные данные'!$N204,$O$5-N$6&lt;='Справочные данные'!$O204),1,0))</f>
        <v>0</v>
      </c>
      <c r="O204" s="4">
        <f>IF($O$5=0,0,IF(AND($O$5&gt;='Справочные данные'!$N204,$O$5&lt;='Справочные данные'!$O204),1,0))</f>
        <v>0</v>
      </c>
      <c r="P204" s="5">
        <f>IF($O$5=0,0,IF(AND($O$5+P$6&gt;='Справочные данные'!$N204,$O$5+P$6&lt;='Справочные данные'!$O204),1,0))</f>
        <v>0</v>
      </c>
      <c r="Q204" s="4">
        <f>IF($R$5=0,0,IF(AND($R$5-Q$6&gt;='Справочные данные'!$P204,$R$5-Q$6&lt;='Справочные данные'!$Q204),1,0))</f>
        <v>0</v>
      </c>
      <c r="R204" s="4">
        <f>IF($R$5=0,0,IF(AND($R$5&gt;='Справочные данные'!$P204,$R$5&lt;='Справочные данные'!$Q204),1,0))</f>
        <v>0</v>
      </c>
      <c r="S204" s="5">
        <f>IF($R$5=0,0,IF(AND($R$5+S$6&gt;='Справочные данные'!$P204,$R$5+S$6&lt;='Справочные данные'!$Q204),1,0))</f>
        <v>0</v>
      </c>
      <c r="T204" s="4">
        <f>IF($U$5=0,0,IF(AND($U$5-T$6&gt;='Справочные данные'!$R204,$U$5-T$6&lt;='Справочные данные'!$S204),1,0))</f>
        <v>0</v>
      </c>
      <c r="U204" s="4">
        <f>IF($U$5=0,0,IF(AND($U$5&gt;='Справочные данные'!$R204,$U$5&lt;='Справочные данные'!$S204),1,0))</f>
        <v>0</v>
      </c>
      <c r="V204" s="5">
        <f>IF($U$5=0,0,IF(AND($U$5+V$6&gt;='Справочные данные'!$R204,$U$5+V$6&lt;='Справочные данные'!$S204),1,0))</f>
        <v>0</v>
      </c>
      <c r="W204" s="4">
        <f>IF($X$5=0,0,IF(AND($X$5-W$6&gt;='Справочные данные'!$T204,$X$5-W$6&lt;='Справочные данные'!$U204),1,0))</f>
        <v>0</v>
      </c>
      <c r="X204" s="4">
        <f>IF($X$5=0,0,IF(AND($X$5&gt;='Справочные данные'!$T204,$X$5&lt;='Справочные данные'!$U204),1,0))</f>
        <v>0</v>
      </c>
      <c r="Y204" s="5">
        <f>IF($X$5=0,0,IF(AND($X$5+Y$6&gt;='Справочные данные'!$T204,$X$5+Y$6&lt;='Справочные данные'!$U204),1,0))</f>
        <v>0</v>
      </c>
      <c r="Z204" s="4">
        <f>IF($AA$5=0,0,IF(AND($AA$5-Z$6&gt;='Справочные данные'!$V204,$AA$5-Z$6&lt;='Справочные данные'!$W204),1,0))</f>
        <v>0</v>
      </c>
      <c r="AA204" s="4">
        <f>IF($AA$5=0,0,IF(AND($AA$5&gt;='Справочные данные'!$V204,$AA$5&lt;='Справочные данные'!$W204),1,0))</f>
        <v>0</v>
      </c>
      <c r="AB204" s="5">
        <f>IF($AA$5=0,0,IF(AND($AA$5+AB$6&gt;='Справочные данные'!$V204,$AA$5+AB$6&lt;='Справочные данные'!$W204),1,0))</f>
        <v>0</v>
      </c>
      <c r="AC204" s="4">
        <f>IF($AD$5=0,0,IF(AND($AD$5-AC$6&gt;='Справочные данные'!$X204,$AD$5-AC$6&lt;='Справочные данные'!$Y204),1,0))</f>
        <v>0</v>
      </c>
      <c r="AD204" s="4">
        <f>IF($AD$5=0,0,IF(AND($AD$5&gt;='Справочные данные'!$X204,$AD$5&lt;='Справочные данные'!$Y204),1,0))</f>
        <v>0</v>
      </c>
      <c r="AE204" s="5">
        <f>IF($AD$5=0,0,IF(AND($AD$5+AE$6&gt;='Справочные данные'!$X204,$AD$5+AE$6&lt;='Справочные данные'!$Y204),1,0))</f>
        <v>0</v>
      </c>
      <c r="AF204" s="4">
        <f>IF($AG$5=0,0,IF(AND($AG$5-AF$6&gt;='Справочные данные'!$AF204,$AG$5-AF$6&lt;='Справочные данные'!$AG204),1,0))</f>
        <v>0</v>
      </c>
      <c r="AG204" s="4">
        <f>IF($AG$5=0,0,IF(AND($AG$5&gt;='Справочные данные'!$AF204,$AG$5&lt;='Справочные данные'!$AG204),1,0))</f>
        <v>0</v>
      </c>
      <c r="AH204" s="5">
        <f>IF($AG$5=0,0,IF(AND($AG$5+AH$6&gt;='Справочные данные'!$AF204,$AG$5+AH$6&lt;='Справочные данные'!$AG204),1,0))</f>
        <v>0</v>
      </c>
      <c r="AI204" s="4">
        <f>IF($AJ$5=0,0,IF(AND($AJ$5-AI$6&gt;='Справочные данные'!$AH204,$AJ$5-AI$6&lt;='Справочные данные'!$AI204),1,0))</f>
        <v>0</v>
      </c>
      <c r="AJ204" s="4">
        <f>IF($AJ$5=0,0,IF(AND($AJ$5&gt;='Справочные данные'!$AH204,$AJ$5&lt;='Справочные данные'!$AI204),1,0))</f>
        <v>0</v>
      </c>
      <c r="AK204" s="5">
        <f>IF($AJ$5=0,0,IF(AND($AJ$5+AK$6&gt;='Справочные данные'!$AH204,$AJ$5+AK$6&lt;='Справочные данные'!$AI204),1,0))</f>
        <v>0</v>
      </c>
      <c r="AL204">
        <f t="shared" si="6"/>
        <v>3</v>
      </c>
      <c r="AM204" t="str">
        <f t="shared" si="7"/>
        <v>-</v>
      </c>
      <c r="AN204" s="22" t="s">
        <v>226</v>
      </c>
    </row>
    <row r="205" spans="1:40" x14ac:dyDescent="0.25">
      <c r="A205" s="22" t="s">
        <v>227</v>
      </c>
      <c r="B205" s="17">
        <f>IF($C$5=0,0,IF(AND($C$5-0.02&gt;='Справочные данные'!B205,$C$5-0.02&lt;='Справочные данные'!C205),1,0))</f>
        <v>0</v>
      </c>
      <c r="C205" s="3">
        <f>IF($C$5=0,0,IF(AND($C$5&gt;='Справочные данные'!B205,'Справочные данные'!$B$2&lt;='Справочные данные'!C205),1,0))</f>
        <v>0</v>
      </c>
      <c r="D205" s="3">
        <f>IF($C$5=0,0,IF(AND($C$5+0.03&gt;='Справочные данные'!B205,$C$5+0.03&lt;='Справочные данные'!C205),1,0))</f>
        <v>0</v>
      </c>
      <c r="E205" s="4">
        <f>IF($F$5=0,0,IF(AND($F$5-0.02&gt;='Справочные данные'!D205,$F$5-0.02&lt;='Справочные данные'!E205),1,0))</f>
        <v>0</v>
      </c>
      <c r="F205" s="4">
        <f>IF($F$5=0,0,IF(AND($F$5&gt;='Справочные данные'!$D205,$F$5&lt;='Справочные данные'!E205),1,0))</f>
        <v>0</v>
      </c>
      <c r="G205" s="5">
        <f>IF($F$5=0,0,IF(AND($F$5+0.03&gt;='Справочные данные'!D205,$F$5+0.03&lt;='Справочные данные'!E205),1,0))</f>
        <v>0</v>
      </c>
      <c r="H205" s="4">
        <f>IF($I$5=0,0,IF(AND($I$5-0.03&gt;='Справочные данные'!$F205,$I$5-0.03&lt;='Справочные данные'!$G205),1,0))</f>
        <v>1</v>
      </c>
      <c r="I205" s="4">
        <f>IF($I$5=0,0,IF(AND($I$5&gt;='Справочные данные'!$F205,$I$5&lt;='Справочные данные'!$G205),1,0))</f>
        <v>1</v>
      </c>
      <c r="J205" s="5">
        <f>IF($I$5=0,0,IF(AND($I$5+0.05&gt;='Справочные данные'!F205,$I$5+0.05&lt;='Справочные данные'!G205),1,0))</f>
        <v>1</v>
      </c>
      <c r="K205" s="4">
        <f>IF($L$5=0,0,IF(AND($L$5-$K$6&gt;='Справочные данные'!$L205,$L$5-$K$6&lt;='Справочные данные'!$M205),1,0))</f>
        <v>0</v>
      </c>
      <c r="L205" s="4">
        <f>IF($L$5=0,0,IF(AND($L$5&gt;='Справочные данные'!$L205,$L$5&lt;='Справочные данные'!$M205),1,0))</f>
        <v>0</v>
      </c>
      <c r="M205" s="5">
        <f>IF($L$5=0,0,IF(AND($L$5+$M$6&gt;='Справочные данные'!L205,$L$5+$M$6&lt;='Справочные данные'!M205),1,0))</f>
        <v>0</v>
      </c>
      <c r="N205" s="4">
        <f>IF($O$5=0,0,IF(AND($O$5-N$6&gt;='Справочные данные'!$N205,$O$5-N$6&lt;='Справочные данные'!$O205),1,0))</f>
        <v>0</v>
      </c>
      <c r="O205" s="4">
        <f>IF($O$5=0,0,IF(AND($O$5&gt;='Справочные данные'!$N205,$O$5&lt;='Справочные данные'!$O205),1,0))</f>
        <v>0</v>
      </c>
      <c r="P205" s="5">
        <f>IF($O$5=0,0,IF(AND($O$5+P$6&gt;='Справочные данные'!$N205,$O$5+P$6&lt;='Справочные данные'!$O205),1,0))</f>
        <v>0</v>
      </c>
      <c r="Q205" s="4">
        <f>IF($R$5=0,0,IF(AND($R$5-Q$6&gt;='Справочные данные'!$P205,$R$5-Q$6&lt;='Справочные данные'!$Q205),1,0))</f>
        <v>0</v>
      </c>
      <c r="R205" s="4">
        <f>IF($R$5=0,0,IF(AND($R$5&gt;='Справочные данные'!$P205,$R$5&lt;='Справочные данные'!$Q205),1,0))</f>
        <v>0</v>
      </c>
      <c r="S205" s="5">
        <f>IF($R$5=0,0,IF(AND($R$5+S$6&gt;='Справочные данные'!$P205,$R$5+S$6&lt;='Справочные данные'!$Q205),1,0))</f>
        <v>0</v>
      </c>
      <c r="T205" s="4">
        <f>IF($U$5=0,0,IF(AND($U$5-T$6&gt;='Справочные данные'!$R205,$U$5-T$6&lt;='Справочные данные'!$S205),1,0))</f>
        <v>0</v>
      </c>
      <c r="U205" s="4">
        <f>IF($U$5=0,0,IF(AND($U$5&gt;='Справочные данные'!$R205,$U$5&lt;='Справочные данные'!$S205),1,0))</f>
        <v>0</v>
      </c>
      <c r="V205" s="5">
        <f>IF($U$5=0,0,IF(AND($U$5+V$6&gt;='Справочные данные'!$R205,$U$5+V$6&lt;='Справочные данные'!$S205),1,0))</f>
        <v>0</v>
      </c>
      <c r="W205" s="4">
        <f>IF($X$5=0,0,IF(AND($X$5-W$6&gt;='Справочные данные'!$T205,$X$5-W$6&lt;='Справочные данные'!$U205),1,0))</f>
        <v>0</v>
      </c>
      <c r="X205" s="4">
        <f>IF($X$5=0,0,IF(AND($X$5&gt;='Справочные данные'!$T205,$X$5&lt;='Справочные данные'!$U205),1,0))</f>
        <v>0</v>
      </c>
      <c r="Y205" s="5">
        <f>IF($X$5=0,0,IF(AND($X$5+Y$6&gt;='Справочные данные'!$T205,$X$5+Y$6&lt;='Справочные данные'!$U205),1,0))</f>
        <v>0</v>
      </c>
      <c r="Z205" s="4">
        <f>IF($AA$5=0,0,IF(AND($AA$5-Z$6&gt;='Справочные данные'!$V205,$AA$5-Z$6&lt;='Справочные данные'!$W205),1,0))</f>
        <v>0</v>
      </c>
      <c r="AA205" s="4">
        <f>IF($AA$5=0,0,IF(AND($AA$5&gt;='Справочные данные'!$V205,$AA$5&lt;='Справочные данные'!$W205),1,0))</f>
        <v>0</v>
      </c>
      <c r="AB205" s="5">
        <f>IF($AA$5=0,0,IF(AND($AA$5+AB$6&gt;='Справочные данные'!$V205,$AA$5+AB$6&lt;='Справочные данные'!$W205),1,0))</f>
        <v>0</v>
      </c>
      <c r="AC205" s="4">
        <f>IF($AD$5=0,0,IF(AND($AD$5-AC$6&gt;='Справочные данные'!$X205,$AD$5-AC$6&lt;='Справочные данные'!$Y205),1,0))</f>
        <v>0</v>
      </c>
      <c r="AD205" s="4">
        <f>IF($AD$5=0,0,IF(AND($AD$5&gt;='Справочные данные'!$X205,$AD$5&lt;='Справочные данные'!$Y205),1,0))</f>
        <v>0</v>
      </c>
      <c r="AE205" s="5">
        <f>IF($AD$5=0,0,IF(AND($AD$5+AE$6&gt;='Справочные данные'!$X205,$AD$5+AE$6&lt;='Справочные данные'!$Y205),1,0))</f>
        <v>0</v>
      </c>
      <c r="AF205" s="4">
        <f>IF($AG$5=0,0,IF(AND($AG$5-AF$6&gt;='Справочные данные'!$AF205,$AG$5-AF$6&lt;='Справочные данные'!$AG205),1,0))</f>
        <v>0</v>
      </c>
      <c r="AG205" s="4">
        <f>IF($AG$5=0,0,IF(AND($AG$5&gt;='Справочные данные'!$AF205,$AG$5&lt;='Справочные данные'!$AG205),1,0))</f>
        <v>0</v>
      </c>
      <c r="AH205" s="5">
        <f>IF($AG$5=0,0,IF(AND($AG$5+AH$6&gt;='Справочные данные'!$AF205,$AG$5+AH$6&lt;='Справочные данные'!$AG205),1,0))</f>
        <v>0</v>
      </c>
      <c r="AI205" s="4">
        <f>IF($AJ$5=0,0,IF(AND($AJ$5-AI$6&gt;='Справочные данные'!$AH205,$AJ$5-AI$6&lt;='Справочные данные'!$AI205),1,0))</f>
        <v>0</v>
      </c>
      <c r="AJ205" s="4">
        <f>IF($AJ$5=0,0,IF(AND($AJ$5&gt;='Справочные данные'!$AH205,$AJ$5&lt;='Справочные данные'!$AI205),1,0))</f>
        <v>0</v>
      </c>
      <c r="AK205" s="5">
        <f>IF($AJ$5=0,0,IF(AND($AJ$5+AK$6&gt;='Справочные данные'!$AH205,$AJ$5+AK$6&lt;='Справочные данные'!$AI205),1,0))</f>
        <v>0</v>
      </c>
      <c r="AL205">
        <f t="shared" si="6"/>
        <v>3</v>
      </c>
      <c r="AM205" t="str">
        <f t="shared" si="7"/>
        <v>-</v>
      </c>
      <c r="AN205" s="22" t="s">
        <v>227</v>
      </c>
    </row>
    <row r="206" spans="1:40" x14ac:dyDescent="0.25">
      <c r="A206" s="22" t="s">
        <v>228</v>
      </c>
      <c r="B206" s="17">
        <f>IF($C$5=0,0,IF(AND($C$5-0.02&gt;='Справочные данные'!B206,$C$5-0.02&lt;='Справочные данные'!C206),1,0))</f>
        <v>1</v>
      </c>
      <c r="C206" s="3">
        <f>IF($C$5=0,0,IF(AND($C$5&gt;='Справочные данные'!B206,'Справочные данные'!$B$2&lt;='Справочные данные'!C206),1,0))</f>
        <v>1</v>
      </c>
      <c r="D206" s="3">
        <f>IF($C$5=0,0,IF(AND($C$5+0.03&gt;='Справочные данные'!B206,$C$5+0.03&lt;='Справочные данные'!C206),1,0))</f>
        <v>0</v>
      </c>
      <c r="E206" s="4">
        <f>IF($F$5=0,0,IF(AND($F$5-0.02&gt;='Справочные данные'!D206,$F$5-0.02&lt;='Справочные данные'!E206),1,0))</f>
        <v>0</v>
      </c>
      <c r="F206" s="4">
        <f>IF($F$5=0,0,IF(AND($F$5&gt;='Справочные данные'!$D206,$F$5&lt;='Справочные данные'!E206),1,0))</f>
        <v>0</v>
      </c>
      <c r="G206" s="5">
        <f>IF($F$5=0,0,IF(AND($F$5+0.03&gt;='Справочные данные'!D206,$F$5+0.03&lt;='Справочные данные'!E206),1,0))</f>
        <v>0</v>
      </c>
      <c r="H206" s="4">
        <f>IF($I$5=0,0,IF(AND($I$5-0.03&gt;='Справочные данные'!$F206,$I$5-0.03&lt;='Справочные данные'!$G206),1,0))</f>
        <v>0</v>
      </c>
      <c r="I206" s="4">
        <f>IF($I$5=0,0,IF(AND($I$5&gt;='Справочные данные'!$F206,$I$5&lt;='Справочные данные'!$G206),1,0))</f>
        <v>0</v>
      </c>
      <c r="J206" s="5">
        <f>IF($I$5=0,0,IF(AND($I$5+0.05&gt;='Справочные данные'!F206,$I$5+0.05&lt;='Справочные данные'!G206),1,0))</f>
        <v>0</v>
      </c>
      <c r="K206" s="4">
        <f>IF($L$5=0,0,IF(AND($L$5-$K$6&gt;='Справочные данные'!$L206,$L$5-$K$6&lt;='Справочные данные'!$M206),1,0))</f>
        <v>0</v>
      </c>
      <c r="L206" s="4">
        <f>IF($L$5=0,0,IF(AND($L$5&gt;='Справочные данные'!$L206,$L$5&lt;='Справочные данные'!$M206),1,0))</f>
        <v>0</v>
      </c>
      <c r="M206" s="5">
        <f>IF($L$5=0,0,IF(AND($L$5+$M$6&gt;='Справочные данные'!L206,$L$5+$M$6&lt;='Справочные данные'!M206),1,0))</f>
        <v>0</v>
      </c>
      <c r="N206" s="4">
        <f>IF($O$5=0,0,IF(AND($O$5-N$6&gt;='Справочные данные'!$N206,$O$5-N$6&lt;='Справочные данные'!$O206),1,0))</f>
        <v>0</v>
      </c>
      <c r="O206" s="4">
        <f>IF($O$5=0,0,IF(AND($O$5&gt;='Справочные данные'!$N206,$O$5&lt;='Справочные данные'!$O206),1,0))</f>
        <v>0</v>
      </c>
      <c r="P206" s="5">
        <f>IF($O$5=0,0,IF(AND($O$5+P$6&gt;='Справочные данные'!$N206,$O$5+P$6&lt;='Справочные данные'!$O206),1,0))</f>
        <v>0</v>
      </c>
      <c r="Q206" s="4">
        <f>IF($R$5=0,0,IF(AND($R$5-Q$6&gt;='Справочные данные'!$P206,$R$5-Q$6&lt;='Справочные данные'!$Q206),1,0))</f>
        <v>0</v>
      </c>
      <c r="R206" s="4">
        <f>IF($R$5=0,0,IF(AND($R$5&gt;='Справочные данные'!$P206,$R$5&lt;='Справочные данные'!$Q206),1,0))</f>
        <v>0</v>
      </c>
      <c r="S206" s="5">
        <f>IF($R$5=0,0,IF(AND($R$5+S$6&gt;='Справочные данные'!$P206,$R$5+S$6&lt;='Справочные данные'!$Q206),1,0))</f>
        <v>0</v>
      </c>
      <c r="T206" s="4">
        <f>IF($U$5=0,0,IF(AND($U$5-T$6&gt;='Справочные данные'!$R206,$U$5-T$6&lt;='Справочные данные'!$S206),1,0))</f>
        <v>0</v>
      </c>
      <c r="U206" s="4">
        <f>IF($U$5=0,0,IF(AND($U$5&gt;='Справочные данные'!$R206,$U$5&lt;='Справочные данные'!$S206),1,0))</f>
        <v>0</v>
      </c>
      <c r="V206" s="5">
        <f>IF($U$5=0,0,IF(AND($U$5+V$6&gt;='Справочные данные'!$R206,$U$5+V$6&lt;='Справочные данные'!$S206),1,0))</f>
        <v>0</v>
      </c>
      <c r="W206" s="4">
        <f>IF($X$5=0,0,IF(AND($X$5-W$6&gt;='Справочные данные'!$T206,$X$5-W$6&lt;='Справочные данные'!$U206),1,0))</f>
        <v>0</v>
      </c>
      <c r="X206" s="4">
        <f>IF($X$5=0,0,IF(AND($X$5&gt;='Справочные данные'!$T206,$X$5&lt;='Справочные данные'!$U206),1,0))</f>
        <v>0</v>
      </c>
      <c r="Y206" s="5">
        <f>IF($X$5=0,0,IF(AND($X$5+Y$6&gt;='Справочные данные'!$T206,$X$5+Y$6&lt;='Справочные данные'!$U206),1,0))</f>
        <v>0</v>
      </c>
      <c r="Z206" s="4">
        <f>IF($AA$5=0,0,IF(AND($AA$5-Z$6&gt;='Справочные данные'!$V206,$AA$5-Z$6&lt;='Справочные данные'!$W206),1,0))</f>
        <v>0</v>
      </c>
      <c r="AA206" s="4">
        <f>IF($AA$5=0,0,IF(AND($AA$5&gt;='Справочные данные'!$V206,$AA$5&lt;='Справочные данные'!$W206),1,0))</f>
        <v>0</v>
      </c>
      <c r="AB206" s="5">
        <f>IF($AA$5=0,0,IF(AND($AA$5+AB$6&gt;='Справочные данные'!$V206,$AA$5+AB$6&lt;='Справочные данные'!$W206),1,0))</f>
        <v>0</v>
      </c>
      <c r="AC206" s="4">
        <f>IF($AD$5=0,0,IF(AND($AD$5-AC$6&gt;='Справочные данные'!$X206,$AD$5-AC$6&lt;='Справочные данные'!$Y206),1,0))</f>
        <v>0</v>
      </c>
      <c r="AD206" s="4">
        <f>IF($AD$5=0,0,IF(AND($AD$5&gt;='Справочные данные'!$X206,$AD$5&lt;='Справочные данные'!$Y206),1,0))</f>
        <v>0</v>
      </c>
      <c r="AE206" s="5">
        <f>IF($AD$5=0,0,IF(AND($AD$5+AE$6&gt;='Справочные данные'!$X206,$AD$5+AE$6&lt;='Справочные данные'!$Y206),1,0))</f>
        <v>0</v>
      </c>
      <c r="AF206" s="4">
        <f>IF($AG$5=0,0,IF(AND($AG$5-AF$6&gt;='Справочные данные'!$AF206,$AG$5-AF$6&lt;='Справочные данные'!$AG206),1,0))</f>
        <v>0</v>
      </c>
      <c r="AG206" s="4">
        <f>IF($AG$5=0,0,IF(AND($AG$5&gt;='Справочные данные'!$AF206,$AG$5&lt;='Справочные данные'!$AG206),1,0))</f>
        <v>0</v>
      </c>
      <c r="AH206" s="5">
        <f>IF($AG$5=0,0,IF(AND($AG$5+AH$6&gt;='Справочные данные'!$AF206,$AG$5+AH$6&lt;='Справочные данные'!$AG206),1,0))</f>
        <v>0</v>
      </c>
      <c r="AI206" s="4">
        <f>IF($AJ$5=0,0,IF(AND($AJ$5-AI$6&gt;='Справочные данные'!$AH206,$AJ$5-AI$6&lt;='Справочные данные'!$AI206),1,0))</f>
        <v>0</v>
      </c>
      <c r="AJ206" s="4">
        <f>IF($AJ$5=0,0,IF(AND($AJ$5&gt;='Справочные данные'!$AH206,$AJ$5&lt;='Справочные данные'!$AI206),1,0))</f>
        <v>0</v>
      </c>
      <c r="AK206" s="5">
        <f>IF($AJ$5=0,0,IF(AND($AJ$5+AK$6&gt;='Справочные данные'!$AH206,$AJ$5+AK$6&lt;='Справочные данные'!$AI206),1,0))</f>
        <v>0</v>
      </c>
      <c r="AL206">
        <f t="shared" si="6"/>
        <v>2</v>
      </c>
      <c r="AM206" t="str">
        <f t="shared" si="7"/>
        <v>-</v>
      </c>
      <c r="AN206" s="22" t="s">
        <v>228</v>
      </c>
    </row>
    <row r="207" spans="1:40" x14ac:dyDescent="0.25">
      <c r="A207" s="22" t="s">
        <v>229</v>
      </c>
      <c r="B207" s="17">
        <f>IF($C$5=0,0,IF(AND($C$5-0.02&gt;='Справочные данные'!B207,$C$5-0.02&lt;='Справочные данные'!C207),1,0))</f>
        <v>1</v>
      </c>
      <c r="C207" s="3">
        <f>IF($C$5=0,0,IF(AND($C$5&gt;='Справочные данные'!B207,'Справочные данные'!$B$2&lt;='Справочные данные'!C207),1,0))</f>
        <v>1</v>
      </c>
      <c r="D207" s="3">
        <f>IF($C$5=0,0,IF(AND($C$5+0.03&gt;='Справочные данные'!B207,$C$5+0.03&lt;='Справочные данные'!C207),1,0))</f>
        <v>0</v>
      </c>
      <c r="E207" s="4">
        <f>IF($F$5=0,0,IF(AND($F$5-0.02&gt;='Справочные данные'!D207,$F$5-0.02&lt;='Справочные данные'!E207),1,0))</f>
        <v>0</v>
      </c>
      <c r="F207" s="4">
        <f>IF($F$5=0,0,IF(AND($F$5&gt;='Справочные данные'!$D207,$F$5&lt;='Справочные данные'!E207),1,0))</f>
        <v>0</v>
      </c>
      <c r="G207" s="5">
        <f>IF($F$5=0,0,IF(AND($F$5+0.03&gt;='Справочные данные'!D207,$F$5+0.03&lt;='Справочные данные'!E207),1,0))</f>
        <v>0</v>
      </c>
      <c r="H207" s="4">
        <f>IF($I$5=0,0,IF(AND($I$5-0.03&gt;='Справочные данные'!$F207,$I$5-0.03&lt;='Справочные данные'!$G207),1,0))</f>
        <v>0</v>
      </c>
      <c r="I207" s="4">
        <f>IF($I$5=0,0,IF(AND($I$5&gt;='Справочные данные'!$F207,$I$5&lt;='Справочные данные'!$G207),1,0))</f>
        <v>0</v>
      </c>
      <c r="J207" s="5">
        <f>IF($I$5=0,0,IF(AND($I$5+0.05&gt;='Справочные данные'!F207,$I$5+0.05&lt;='Справочные данные'!G207),1,0))</f>
        <v>0</v>
      </c>
      <c r="K207" s="4">
        <f>IF($L$5=0,0,IF(AND($L$5-$K$6&gt;='Справочные данные'!$L207,$L$5-$K$6&lt;='Справочные данные'!$M207),1,0))</f>
        <v>0</v>
      </c>
      <c r="L207" s="4">
        <f>IF($L$5=0,0,IF(AND($L$5&gt;='Справочные данные'!$L207,$L$5&lt;='Справочные данные'!$M207),1,0))</f>
        <v>0</v>
      </c>
      <c r="M207" s="5">
        <f>IF($L$5=0,0,IF(AND($L$5+$M$6&gt;='Справочные данные'!L207,$L$5+$M$6&lt;='Справочные данные'!M207),1,0))</f>
        <v>0</v>
      </c>
      <c r="N207" s="4">
        <f>IF($O$5=0,0,IF(AND($O$5-N$6&gt;='Справочные данные'!$N207,$O$5-N$6&lt;='Справочные данные'!$O207),1,0))</f>
        <v>0</v>
      </c>
      <c r="O207" s="4">
        <f>IF($O$5=0,0,IF(AND($O$5&gt;='Справочные данные'!$N207,$O$5&lt;='Справочные данные'!$O207),1,0))</f>
        <v>0</v>
      </c>
      <c r="P207" s="5">
        <f>IF($O$5=0,0,IF(AND($O$5+P$6&gt;='Справочные данные'!$N207,$O$5+P$6&lt;='Справочные данные'!$O207),1,0))</f>
        <v>0</v>
      </c>
      <c r="Q207" s="4">
        <f>IF($R$5=0,0,IF(AND($R$5-Q$6&gt;='Справочные данные'!$P207,$R$5-Q$6&lt;='Справочные данные'!$Q207),1,0))</f>
        <v>0</v>
      </c>
      <c r="R207" s="4">
        <f>IF($R$5=0,0,IF(AND($R$5&gt;='Справочные данные'!$P207,$R$5&lt;='Справочные данные'!$Q207),1,0))</f>
        <v>0</v>
      </c>
      <c r="S207" s="5">
        <f>IF($R$5=0,0,IF(AND($R$5+S$6&gt;='Справочные данные'!$P207,$R$5+S$6&lt;='Справочные данные'!$Q207),1,0))</f>
        <v>0</v>
      </c>
      <c r="T207" s="4">
        <f>IF($U$5=0,0,IF(AND($U$5-T$6&gt;='Справочные данные'!$R207,$U$5-T$6&lt;='Справочные данные'!$S207),1,0))</f>
        <v>0</v>
      </c>
      <c r="U207" s="4">
        <f>IF($U$5=0,0,IF(AND($U$5&gt;='Справочные данные'!$R207,$U$5&lt;='Справочные данные'!$S207),1,0))</f>
        <v>0</v>
      </c>
      <c r="V207" s="5">
        <f>IF($U$5=0,0,IF(AND($U$5+V$6&gt;='Справочные данные'!$R207,$U$5+V$6&lt;='Справочные данные'!$S207),1,0))</f>
        <v>0</v>
      </c>
      <c r="W207" s="4">
        <f>IF($X$5=0,0,IF(AND($X$5-W$6&gt;='Справочные данные'!$T207,$X$5-W$6&lt;='Справочные данные'!$U207),1,0))</f>
        <v>0</v>
      </c>
      <c r="X207" s="4">
        <f>IF($X$5=0,0,IF(AND($X$5&gt;='Справочные данные'!$T207,$X$5&lt;='Справочные данные'!$U207),1,0))</f>
        <v>0</v>
      </c>
      <c r="Y207" s="5">
        <f>IF($X$5=0,0,IF(AND($X$5+Y$6&gt;='Справочные данные'!$T207,$X$5+Y$6&lt;='Справочные данные'!$U207),1,0))</f>
        <v>0</v>
      </c>
      <c r="Z207" s="4">
        <f>IF($AA$5=0,0,IF(AND($AA$5-Z$6&gt;='Справочные данные'!$V207,$AA$5-Z$6&lt;='Справочные данные'!$W207),1,0))</f>
        <v>0</v>
      </c>
      <c r="AA207" s="4">
        <f>IF($AA$5=0,0,IF(AND($AA$5&gt;='Справочные данные'!$V207,$AA$5&lt;='Справочные данные'!$W207),1,0))</f>
        <v>0</v>
      </c>
      <c r="AB207" s="5">
        <f>IF($AA$5=0,0,IF(AND($AA$5+AB$6&gt;='Справочные данные'!$V207,$AA$5+AB$6&lt;='Справочные данные'!$W207),1,0))</f>
        <v>0</v>
      </c>
      <c r="AC207" s="4">
        <f>IF($AD$5=0,0,IF(AND($AD$5-AC$6&gt;='Справочные данные'!$X207,$AD$5-AC$6&lt;='Справочные данные'!$Y207),1,0))</f>
        <v>0</v>
      </c>
      <c r="AD207" s="4">
        <f>IF($AD$5=0,0,IF(AND($AD$5&gt;='Справочные данные'!$X207,$AD$5&lt;='Справочные данные'!$Y207),1,0))</f>
        <v>0</v>
      </c>
      <c r="AE207" s="5">
        <f>IF($AD$5=0,0,IF(AND($AD$5+AE$6&gt;='Справочные данные'!$X207,$AD$5+AE$6&lt;='Справочные данные'!$Y207),1,0))</f>
        <v>0</v>
      </c>
      <c r="AF207" s="4">
        <f>IF($AG$5=0,0,IF(AND($AG$5-AF$6&gt;='Справочные данные'!$AF207,$AG$5-AF$6&lt;='Справочные данные'!$AG207),1,0))</f>
        <v>0</v>
      </c>
      <c r="AG207" s="4">
        <f>IF($AG$5=0,0,IF(AND($AG$5&gt;='Справочные данные'!$AF207,$AG$5&lt;='Справочные данные'!$AG207),1,0))</f>
        <v>0</v>
      </c>
      <c r="AH207" s="5">
        <f>IF($AG$5=0,0,IF(AND($AG$5+AH$6&gt;='Справочные данные'!$AF207,$AG$5+AH$6&lt;='Справочные данные'!$AG207),1,0))</f>
        <v>0</v>
      </c>
      <c r="AI207" s="4">
        <f>IF($AJ$5=0,0,IF(AND($AJ$5-AI$6&gt;='Справочные данные'!$AH207,$AJ$5-AI$6&lt;='Справочные данные'!$AI207),1,0))</f>
        <v>0</v>
      </c>
      <c r="AJ207" s="4">
        <f>IF($AJ$5=0,0,IF(AND($AJ$5&gt;='Справочные данные'!$AH207,$AJ$5&lt;='Справочные данные'!$AI207),1,0))</f>
        <v>0</v>
      </c>
      <c r="AK207" s="5">
        <f>IF($AJ$5=0,0,IF(AND($AJ$5+AK$6&gt;='Справочные данные'!$AH207,$AJ$5+AK$6&lt;='Справочные данные'!$AI207),1,0))</f>
        <v>0</v>
      </c>
      <c r="AL207">
        <f t="shared" si="6"/>
        <v>2</v>
      </c>
      <c r="AM207" t="str">
        <f t="shared" si="7"/>
        <v>-</v>
      </c>
      <c r="AN207" s="22" t="s">
        <v>229</v>
      </c>
    </row>
    <row r="208" spans="1:40" x14ac:dyDescent="0.25">
      <c r="A208" s="22" t="s">
        <v>230</v>
      </c>
      <c r="B208" s="17">
        <f>IF($C$5=0,0,IF(AND($C$5-0.02&gt;='Справочные данные'!B208,$C$5-0.02&lt;='Справочные данные'!C208),1,0))</f>
        <v>1</v>
      </c>
      <c r="C208" s="3">
        <f>IF($C$5=0,0,IF(AND($C$5&gt;='Справочные данные'!B208,'Справочные данные'!$B$2&lt;='Справочные данные'!C208),1,0))</f>
        <v>1</v>
      </c>
      <c r="D208" s="3">
        <f>IF($C$5=0,0,IF(AND($C$5+0.03&gt;='Справочные данные'!B208,$C$5+0.03&lt;='Справочные данные'!C208),1,0))</f>
        <v>0</v>
      </c>
      <c r="E208" s="4">
        <f>IF($F$5=0,0,IF(AND($F$5-0.02&gt;='Справочные данные'!D208,$F$5-0.02&lt;='Справочные данные'!E208),1,0))</f>
        <v>0</v>
      </c>
      <c r="F208" s="4">
        <f>IF($F$5=0,0,IF(AND($F$5&gt;='Справочные данные'!$D208,$F$5&lt;='Справочные данные'!E208),1,0))</f>
        <v>0</v>
      </c>
      <c r="G208" s="5">
        <f>IF($F$5=0,0,IF(AND($F$5+0.03&gt;='Справочные данные'!D208,$F$5+0.03&lt;='Справочные данные'!E208),1,0))</f>
        <v>0</v>
      </c>
      <c r="H208" s="4">
        <f>IF($I$5=0,0,IF(AND($I$5-0.03&gt;='Справочные данные'!$F208,$I$5-0.03&lt;='Справочные данные'!$G208),1,0))</f>
        <v>0</v>
      </c>
      <c r="I208" s="4">
        <f>IF($I$5=0,0,IF(AND($I$5&gt;='Справочные данные'!$F208,$I$5&lt;='Справочные данные'!$G208),1,0))</f>
        <v>0</v>
      </c>
      <c r="J208" s="5">
        <f>IF($I$5=0,0,IF(AND($I$5+0.05&gt;='Справочные данные'!F208,$I$5+0.05&lt;='Справочные данные'!G208),1,0))</f>
        <v>0</v>
      </c>
      <c r="K208" s="4">
        <f>IF($L$5=0,0,IF(AND($L$5-$K$6&gt;='Справочные данные'!$L208,$L$5-$K$6&lt;='Справочные данные'!$M208),1,0))</f>
        <v>0</v>
      </c>
      <c r="L208" s="4">
        <f>IF($L$5=0,0,IF(AND($L$5&gt;='Справочные данные'!$L208,$L$5&lt;='Справочные данные'!$M208),1,0))</f>
        <v>0</v>
      </c>
      <c r="M208" s="5">
        <f>IF($L$5=0,0,IF(AND($L$5+$M$6&gt;='Справочные данные'!L208,$L$5+$M$6&lt;='Справочные данные'!M208),1,0))</f>
        <v>0</v>
      </c>
      <c r="N208" s="4">
        <f>IF($O$5=0,0,IF(AND($O$5-N$6&gt;='Справочные данные'!$N208,$O$5-N$6&lt;='Справочные данные'!$O208),1,0))</f>
        <v>0</v>
      </c>
      <c r="O208" s="4">
        <f>IF($O$5=0,0,IF(AND($O$5&gt;='Справочные данные'!$N208,$O$5&lt;='Справочные данные'!$O208),1,0))</f>
        <v>0</v>
      </c>
      <c r="P208" s="5">
        <f>IF($O$5=0,0,IF(AND($O$5+P$6&gt;='Справочные данные'!$N208,$O$5+P$6&lt;='Справочные данные'!$O208),1,0))</f>
        <v>0</v>
      </c>
      <c r="Q208" s="4">
        <f>IF($R$5=0,0,IF(AND($R$5-Q$6&gt;='Справочные данные'!$P208,$R$5-Q$6&lt;='Справочные данные'!$Q208),1,0))</f>
        <v>0</v>
      </c>
      <c r="R208" s="4">
        <f>IF($R$5=0,0,IF(AND($R$5&gt;='Справочные данные'!$P208,$R$5&lt;='Справочные данные'!$Q208),1,0))</f>
        <v>0</v>
      </c>
      <c r="S208" s="5">
        <f>IF($R$5=0,0,IF(AND($R$5+S$6&gt;='Справочные данные'!$P208,$R$5+S$6&lt;='Справочные данные'!$Q208),1,0))</f>
        <v>0</v>
      </c>
      <c r="T208" s="4">
        <f>IF($U$5=0,0,IF(AND($U$5-T$6&gt;='Справочные данные'!$R208,$U$5-T$6&lt;='Справочные данные'!$S208),1,0))</f>
        <v>0</v>
      </c>
      <c r="U208" s="4">
        <f>IF($U$5=0,0,IF(AND($U$5&gt;='Справочные данные'!$R208,$U$5&lt;='Справочные данные'!$S208),1,0))</f>
        <v>0</v>
      </c>
      <c r="V208" s="5">
        <f>IF($U$5=0,0,IF(AND($U$5+V$6&gt;='Справочные данные'!$R208,$U$5+V$6&lt;='Справочные данные'!$S208),1,0))</f>
        <v>0</v>
      </c>
      <c r="W208" s="4">
        <f>IF($X$5=0,0,IF(AND($X$5-W$6&gt;='Справочные данные'!$T208,$X$5-W$6&lt;='Справочные данные'!$U208),1,0))</f>
        <v>0</v>
      </c>
      <c r="X208" s="4">
        <f>IF($X$5=0,0,IF(AND($X$5&gt;='Справочные данные'!$T208,$X$5&lt;='Справочные данные'!$U208),1,0))</f>
        <v>0</v>
      </c>
      <c r="Y208" s="5">
        <f>IF($X$5=0,0,IF(AND($X$5+Y$6&gt;='Справочные данные'!$T208,$X$5+Y$6&lt;='Справочные данные'!$U208),1,0))</f>
        <v>0</v>
      </c>
      <c r="Z208" s="4">
        <f>IF($AA$5=0,0,IF(AND($AA$5-Z$6&gt;='Справочные данные'!$V208,$AA$5-Z$6&lt;='Справочные данные'!$W208),1,0))</f>
        <v>0</v>
      </c>
      <c r="AA208" s="4">
        <f>IF($AA$5=0,0,IF(AND($AA$5&gt;='Справочные данные'!$V208,$AA$5&lt;='Справочные данные'!$W208),1,0))</f>
        <v>0</v>
      </c>
      <c r="AB208" s="5">
        <f>IF($AA$5=0,0,IF(AND($AA$5+AB$6&gt;='Справочные данные'!$V208,$AA$5+AB$6&lt;='Справочные данные'!$W208),1,0))</f>
        <v>0</v>
      </c>
      <c r="AC208" s="4">
        <f>IF($AD$5=0,0,IF(AND($AD$5-AC$6&gt;='Справочные данные'!$X208,$AD$5-AC$6&lt;='Справочные данные'!$Y208),1,0))</f>
        <v>0</v>
      </c>
      <c r="AD208" s="4">
        <f>IF($AD$5=0,0,IF(AND($AD$5&gt;='Справочные данные'!$X208,$AD$5&lt;='Справочные данные'!$Y208),1,0))</f>
        <v>0</v>
      </c>
      <c r="AE208" s="5">
        <f>IF($AD$5=0,0,IF(AND($AD$5+AE$6&gt;='Справочные данные'!$X208,$AD$5+AE$6&lt;='Справочные данные'!$Y208),1,0))</f>
        <v>0</v>
      </c>
      <c r="AF208" s="4">
        <f>IF($AG$5=0,0,IF(AND($AG$5-AF$6&gt;='Справочные данные'!$AF208,$AG$5-AF$6&lt;='Справочные данные'!$AG208),1,0))</f>
        <v>0</v>
      </c>
      <c r="AG208" s="4">
        <f>IF($AG$5=0,0,IF(AND($AG$5&gt;='Справочные данные'!$AF208,$AG$5&lt;='Справочные данные'!$AG208),1,0))</f>
        <v>0</v>
      </c>
      <c r="AH208" s="5">
        <f>IF($AG$5=0,0,IF(AND($AG$5+AH$6&gt;='Справочные данные'!$AF208,$AG$5+AH$6&lt;='Справочные данные'!$AG208),1,0))</f>
        <v>0</v>
      </c>
      <c r="AI208" s="4">
        <f>IF($AJ$5=0,0,IF(AND($AJ$5-AI$6&gt;='Справочные данные'!$AH208,$AJ$5-AI$6&lt;='Справочные данные'!$AI208),1,0))</f>
        <v>0</v>
      </c>
      <c r="AJ208" s="4">
        <f>IF($AJ$5=0,0,IF(AND($AJ$5&gt;='Справочные данные'!$AH208,$AJ$5&lt;='Справочные данные'!$AI208),1,0))</f>
        <v>0</v>
      </c>
      <c r="AK208" s="5">
        <f>IF($AJ$5=0,0,IF(AND($AJ$5+AK$6&gt;='Справочные данные'!$AH208,$AJ$5+AK$6&lt;='Справочные данные'!$AI208),1,0))</f>
        <v>0</v>
      </c>
      <c r="AL208">
        <f t="shared" si="6"/>
        <v>2</v>
      </c>
      <c r="AM208" t="str">
        <f t="shared" si="7"/>
        <v>-</v>
      </c>
      <c r="AN208" s="22" t="s">
        <v>230</v>
      </c>
    </row>
    <row r="209" spans="1:40" x14ac:dyDescent="0.25">
      <c r="A209" s="22" t="s">
        <v>231</v>
      </c>
      <c r="B209" s="17">
        <f>IF($C$5=0,0,IF(AND($C$5-0.02&gt;='Справочные данные'!B209,$C$5-0.02&lt;='Справочные данные'!C209),1,0))</f>
        <v>0</v>
      </c>
      <c r="C209" s="3">
        <f>IF($C$5=0,0,IF(AND($C$5&gt;='Справочные данные'!B209,'Справочные данные'!$B$2&lt;='Справочные данные'!C209),1,0))</f>
        <v>0</v>
      </c>
      <c r="D209" s="3">
        <f>IF($C$5=0,0,IF(AND($C$5+0.03&gt;='Справочные данные'!B209,$C$5+0.03&lt;='Справочные данные'!C209),1,0))</f>
        <v>1</v>
      </c>
      <c r="E209" s="4">
        <f>IF($F$5=0,0,IF(AND($F$5-0.02&gt;='Справочные данные'!D209,$F$5-0.02&lt;='Справочные данные'!E209),1,0))</f>
        <v>0</v>
      </c>
      <c r="F209" s="4">
        <f>IF($F$5=0,0,IF(AND($F$5&gt;='Справочные данные'!$D209,$F$5&lt;='Справочные данные'!E209),1,0))</f>
        <v>0</v>
      </c>
      <c r="G209" s="5">
        <f>IF($F$5=0,0,IF(AND($F$5+0.03&gt;='Справочные данные'!D209,$F$5+0.03&lt;='Справочные данные'!E209),1,0))</f>
        <v>0</v>
      </c>
      <c r="H209" s="4">
        <f>IF($I$5=0,0,IF(AND($I$5-0.03&gt;='Справочные данные'!$F209,$I$5-0.03&lt;='Справочные данные'!$G209),1,0))</f>
        <v>0</v>
      </c>
      <c r="I209" s="4">
        <f>IF($I$5=0,0,IF(AND($I$5&gt;='Справочные данные'!$F209,$I$5&lt;='Справочные данные'!$G209),1,0))</f>
        <v>0</v>
      </c>
      <c r="J209" s="5">
        <f>IF($I$5=0,0,IF(AND($I$5+0.05&gt;='Справочные данные'!F209,$I$5+0.05&lt;='Справочные данные'!G209),1,0))</f>
        <v>0</v>
      </c>
      <c r="K209" s="4">
        <f>IF($L$5=0,0,IF(AND($L$5-$K$6&gt;='Справочные данные'!$L209,$L$5-$K$6&lt;='Справочные данные'!$M209),1,0))</f>
        <v>0</v>
      </c>
      <c r="L209" s="4">
        <f>IF($L$5=0,0,IF(AND($L$5&gt;='Справочные данные'!$L209,$L$5&lt;='Справочные данные'!$M209),1,0))</f>
        <v>0</v>
      </c>
      <c r="M209" s="5">
        <f>IF($L$5=0,0,IF(AND($L$5+$M$6&gt;='Справочные данные'!L209,$L$5+$M$6&lt;='Справочные данные'!M209),1,0))</f>
        <v>0</v>
      </c>
      <c r="N209" s="4">
        <f>IF($O$5=0,0,IF(AND($O$5-N$6&gt;='Справочные данные'!$N209,$O$5-N$6&lt;='Справочные данные'!$O209),1,0))</f>
        <v>0</v>
      </c>
      <c r="O209" s="4">
        <f>IF($O$5=0,0,IF(AND($O$5&gt;='Справочные данные'!$N209,$O$5&lt;='Справочные данные'!$O209),1,0))</f>
        <v>0</v>
      </c>
      <c r="P209" s="5">
        <f>IF($O$5=0,0,IF(AND($O$5+P$6&gt;='Справочные данные'!$N209,$O$5+P$6&lt;='Справочные данные'!$O209),1,0))</f>
        <v>0</v>
      </c>
      <c r="Q209" s="4">
        <f>IF($R$5=0,0,IF(AND($R$5-Q$6&gt;='Справочные данные'!$P209,$R$5-Q$6&lt;='Справочные данные'!$Q209),1,0))</f>
        <v>0</v>
      </c>
      <c r="R209" s="4">
        <f>IF($R$5=0,0,IF(AND($R$5&gt;='Справочные данные'!$P209,$R$5&lt;='Справочные данные'!$Q209),1,0))</f>
        <v>0</v>
      </c>
      <c r="S209" s="5">
        <f>IF($R$5=0,0,IF(AND($R$5+S$6&gt;='Справочные данные'!$P209,$R$5+S$6&lt;='Справочные данные'!$Q209),1,0))</f>
        <v>0</v>
      </c>
      <c r="T209" s="4">
        <f>IF($U$5=0,0,IF(AND($U$5-T$6&gt;='Справочные данные'!$R209,$U$5-T$6&lt;='Справочные данные'!$S209),1,0))</f>
        <v>0</v>
      </c>
      <c r="U209" s="4">
        <f>IF($U$5=0,0,IF(AND($U$5&gt;='Справочные данные'!$R209,$U$5&lt;='Справочные данные'!$S209),1,0))</f>
        <v>0</v>
      </c>
      <c r="V209" s="5">
        <f>IF($U$5=0,0,IF(AND($U$5+V$6&gt;='Справочные данные'!$R209,$U$5+V$6&lt;='Справочные данные'!$S209),1,0))</f>
        <v>0</v>
      </c>
      <c r="W209" s="4">
        <f>IF($X$5=0,0,IF(AND($X$5-W$6&gt;='Справочные данные'!$T209,$X$5-W$6&lt;='Справочные данные'!$U209),1,0))</f>
        <v>0</v>
      </c>
      <c r="X209" s="4">
        <f>IF($X$5=0,0,IF(AND($X$5&gt;='Справочные данные'!$T209,$X$5&lt;='Справочные данные'!$U209),1,0))</f>
        <v>0</v>
      </c>
      <c r="Y209" s="5">
        <f>IF($X$5=0,0,IF(AND($X$5+Y$6&gt;='Справочные данные'!$T209,$X$5+Y$6&lt;='Справочные данные'!$U209),1,0))</f>
        <v>0</v>
      </c>
      <c r="Z209" s="4">
        <f>IF($AA$5=0,0,IF(AND($AA$5-Z$6&gt;='Справочные данные'!$V209,$AA$5-Z$6&lt;='Справочные данные'!$W209),1,0))</f>
        <v>0</v>
      </c>
      <c r="AA209" s="4">
        <f>IF($AA$5=0,0,IF(AND($AA$5&gt;='Справочные данные'!$V209,$AA$5&lt;='Справочные данные'!$W209),1,0))</f>
        <v>0</v>
      </c>
      <c r="AB209" s="5">
        <f>IF($AA$5=0,0,IF(AND($AA$5+AB$6&gt;='Справочные данные'!$V209,$AA$5+AB$6&lt;='Справочные данные'!$W209),1,0))</f>
        <v>0</v>
      </c>
      <c r="AC209" s="4">
        <f>IF($AD$5=0,0,IF(AND($AD$5-AC$6&gt;='Справочные данные'!$X209,$AD$5-AC$6&lt;='Справочные данные'!$Y209),1,0))</f>
        <v>0</v>
      </c>
      <c r="AD209" s="4">
        <f>IF($AD$5=0,0,IF(AND($AD$5&gt;='Справочные данные'!$X209,$AD$5&lt;='Справочные данные'!$Y209),1,0))</f>
        <v>0</v>
      </c>
      <c r="AE209" s="5">
        <f>IF($AD$5=0,0,IF(AND($AD$5+AE$6&gt;='Справочные данные'!$X209,$AD$5+AE$6&lt;='Справочные данные'!$Y209),1,0))</f>
        <v>0</v>
      </c>
      <c r="AF209" s="4">
        <f>IF($AG$5=0,0,IF(AND($AG$5-AF$6&gt;='Справочные данные'!$AF209,$AG$5-AF$6&lt;='Справочные данные'!$AG209),1,0))</f>
        <v>0</v>
      </c>
      <c r="AG209" s="4">
        <f>IF($AG$5=0,0,IF(AND($AG$5&gt;='Справочные данные'!$AF209,$AG$5&lt;='Справочные данные'!$AG209),1,0))</f>
        <v>0</v>
      </c>
      <c r="AH209" s="5">
        <f>IF($AG$5=0,0,IF(AND($AG$5+AH$6&gt;='Справочные данные'!$AF209,$AG$5+AH$6&lt;='Справочные данные'!$AG209),1,0))</f>
        <v>0</v>
      </c>
      <c r="AI209" s="4">
        <f>IF($AJ$5=0,0,IF(AND($AJ$5-AI$6&gt;='Справочные данные'!$AH209,$AJ$5-AI$6&lt;='Справочные данные'!$AI209),1,0))</f>
        <v>0</v>
      </c>
      <c r="AJ209" s="4">
        <f>IF($AJ$5=0,0,IF(AND($AJ$5&gt;='Справочные данные'!$AH209,$AJ$5&lt;='Справочные данные'!$AI209),1,0))</f>
        <v>0</v>
      </c>
      <c r="AK209" s="5">
        <f>IF($AJ$5=0,0,IF(AND($AJ$5+AK$6&gt;='Справочные данные'!$AH209,$AJ$5+AK$6&lt;='Справочные данные'!$AI209),1,0))</f>
        <v>0</v>
      </c>
      <c r="AL209">
        <f t="shared" si="6"/>
        <v>1</v>
      </c>
      <c r="AM209" t="str">
        <f t="shared" si="7"/>
        <v>-</v>
      </c>
      <c r="AN209" s="22" t="s">
        <v>231</v>
      </c>
    </row>
    <row r="210" spans="1:40" x14ac:dyDescent="0.25">
      <c r="A210" s="22" t="s">
        <v>232</v>
      </c>
      <c r="B210" s="17">
        <f>IF($C$5=0,0,IF(AND($C$5-0.02&gt;='Справочные данные'!B210,$C$5-0.02&lt;='Справочные данные'!C210),1,0))</f>
        <v>0</v>
      </c>
      <c r="C210" s="3">
        <f>IF($C$5=0,0,IF(AND($C$5&gt;='Справочные данные'!B210,'Справочные данные'!$B$2&lt;='Справочные данные'!C210),1,0))</f>
        <v>0</v>
      </c>
      <c r="D210" s="3">
        <f>IF($C$5=0,0,IF(AND($C$5+0.03&gt;='Справочные данные'!B210,$C$5+0.03&lt;='Справочные данные'!C210),1,0))</f>
        <v>1</v>
      </c>
      <c r="E210" s="4">
        <f>IF($F$5=0,0,IF(AND($F$5-0.02&gt;='Справочные данные'!D210,$F$5-0.02&lt;='Справочные данные'!E210),1,0))</f>
        <v>0</v>
      </c>
      <c r="F210" s="4">
        <f>IF($F$5=0,0,IF(AND($F$5&gt;='Справочные данные'!$D210,$F$5&lt;='Справочные данные'!E210),1,0))</f>
        <v>0</v>
      </c>
      <c r="G210" s="5">
        <f>IF($F$5=0,0,IF(AND($F$5+0.03&gt;='Справочные данные'!D210,$F$5+0.03&lt;='Справочные данные'!E210),1,0))</f>
        <v>0</v>
      </c>
      <c r="H210" s="4">
        <f>IF($I$5=0,0,IF(AND($I$5-0.03&gt;='Справочные данные'!$F210,$I$5-0.03&lt;='Справочные данные'!$G210),1,0))</f>
        <v>0</v>
      </c>
      <c r="I210" s="4">
        <f>IF($I$5=0,0,IF(AND($I$5&gt;='Справочные данные'!$F210,$I$5&lt;='Справочные данные'!$G210),1,0))</f>
        <v>0</v>
      </c>
      <c r="J210" s="5">
        <f>IF($I$5=0,0,IF(AND($I$5+0.05&gt;='Справочные данные'!F210,$I$5+0.05&lt;='Справочные данные'!G210),1,0))</f>
        <v>0</v>
      </c>
      <c r="K210" s="4">
        <f>IF($L$5=0,0,IF(AND($L$5-$K$6&gt;='Справочные данные'!$L210,$L$5-$K$6&lt;='Справочные данные'!$M210),1,0))</f>
        <v>0</v>
      </c>
      <c r="L210" s="4">
        <f>IF($L$5=0,0,IF(AND($L$5&gt;='Справочные данные'!$L210,$L$5&lt;='Справочные данные'!$M210),1,0))</f>
        <v>0</v>
      </c>
      <c r="M210" s="5">
        <f>IF($L$5=0,0,IF(AND($L$5+$M$6&gt;='Справочные данные'!L210,$L$5+$M$6&lt;='Справочные данные'!M210),1,0))</f>
        <v>0</v>
      </c>
      <c r="N210" s="4">
        <f>IF($O$5=0,0,IF(AND($O$5-N$6&gt;='Справочные данные'!$N210,$O$5-N$6&lt;='Справочные данные'!$O210),1,0))</f>
        <v>0</v>
      </c>
      <c r="O210" s="4">
        <f>IF($O$5=0,0,IF(AND($O$5&gt;='Справочные данные'!$N210,$O$5&lt;='Справочные данные'!$O210),1,0))</f>
        <v>0</v>
      </c>
      <c r="P210" s="5">
        <f>IF($O$5=0,0,IF(AND($O$5+P$6&gt;='Справочные данные'!$N210,$O$5+P$6&lt;='Справочные данные'!$O210),1,0))</f>
        <v>0</v>
      </c>
      <c r="Q210" s="4">
        <f>IF($R$5=0,0,IF(AND($R$5-Q$6&gt;='Справочные данные'!$P210,$R$5-Q$6&lt;='Справочные данные'!$Q210),1,0))</f>
        <v>0</v>
      </c>
      <c r="R210" s="4">
        <f>IF($R$5=0,0,IF(AND($R$5&gt;='Справочные данные'!$P210,$R$5&lt;='Справочные данные'!$Q210),1,0))</f>
        <v>0</v>
      </c>
      <c r="S210" s="5">
        <f>IF($R$5=0,0,IF(AND($R$5+S$6&gt;='Справочные данные'!$P210,$R$5+S$6&lt;='Справочные данные'!$Q210),1,0))</f>
        <v>0</v>
      </c>
      <c r="T210" s="4">
        <f>IF($U$5=0,0,IF(AND($U$5-T$6&gt;='Справочные данные'!$R210,$U$5-T$6&lt;='Справочные данные'!$S210),1,0))</f>
        <v>0</v>
      </c>
      <c r="U210" s="4">
        <f>IF($U$5=0,0,IF(AND($U$5&gt;='Справочные данные'!$R210,$U$5&lt;='Справочные данные'!$S210),1,0))</f>
        <v>0</v>
      </c>
      <c r="V210" s="5">
        <f>IF($U$5=0,0,IF(AND($U$5+V$6&gt;='Справочные данные'!$R210,$U$5+V$6&lt;='Справочные данные'!$S210),1,0))</f>
        <v>0</v>
      </c>
      <c r="W210" s="4">
        <f>IF($X$5=0,0,IF(AND($X$5-W$6&gt;='Справочные данные'!$T210,$X$5-W$6&lt;='Справочные данные'!$U210),1,0))</f>
        <v>0</v>
      </c>
      <c r="X210" s="4">
        <f>IF($X$5=0,0,IF(AND($X$5&gt;='Справочные данные'!$T210,$X$5&lt;='Справочные данные'!$U210),1,0))</f>
        <v>0</v>
      </c>
      <c r="Y210" s="5">
        <f>IF($X$5=0,0,IF(AND($X$5+Y$6&gt;='Справочные данные'!$T210,$X$5+Y$6&lt;='Справочные данные'!$U210),1,0))</f>
        <v>0</v>
      </c>
      <c r="Z210" s="4">
        <f>IF($AA$5=0,0,IF(AND($AA$5-Z$6&gt;='Справочные данные'!$V210,$AA$5-Z$6&lt;='Справочные данные'!$W210),1,0))</f>
        <v>0</v>
      </c>
      <c r="AA210" s="4">
        <f>IF($AA$5=0,0,IF(AND($AA$5&gt;='Справочные данные'!$V210,$AA$5&lt;='Справочные данные'!$W210),1,0))</f>
        <v>0</v>
      </c>
      <c r="AB210" s="5">
        <f>IF($AA$5=0,0,IF(AND($AA$5+AB$6&gt;='Справочные данные'!$V210,$AA$5+AB$6&lt;='Справочные данные'!$W210),1,0))</f>
        <v>0</v>
      </c>
      <c r="AC210" s="4">
        <f>IF($AD$5=0,0,IF(AND($AD$5-AC$6&gt;='Справочные данные'!$X210,$AD$5-AC$6&lt;='Справочные данные'!$Y210),1,0))</f>
        <v>0</v>
      </c>
      <c r="AD210" s="4">
        <f>IF($AD$5=0,0,IF(AND($AD$5&gt;='Справочные данные'!$X210,$AD$5&lt;='Справочные данные'!$Y210),1,0))</f>
        <v>0</v>
      </c>
      <c r="AE210" s="5">
        <f>IF($AD$5=0,0,IF(AND($AD$5+AE$6&gt;='Справочные данные'!$X210,$AD$5+AE$6&lt;='Справочные данные'!$Y210),1,0))</f>
        <v>0</v>
      </c>
      <c r="AF210" s="4">
        <f>IF($AG$5=0,0,IF(AND($AG$5-AF$6&gt;='Справочные данные'!$AF210,$AG$5-AF$6&lt;='Справочные данные'!$AG210),1,0))</f>
        <v>0</v>
      </c>
      <c r="AG210" s="4">
        <f>IF($AG$5=0,0,IF(AND($AG$5&gt;='Справочные данные'!$AF210,$AG$5&lt;='Справочные данные'!$AG210),1,0))</f>
        <v>0</v>
      </c>
      <c r="AH210" s="5">
        <f>IF($AG$5=0,0,IF(AND($AG$5+AH$6&gt;='Справочные данные'!$AF210,$AG$5+AH$6&lt;='Справочные данные'!$AG210),1,0))</f>
        <v>0</v>
      </c>
      <c r="AI210" s="4">
        <f>IF($AJ$5=0,0,IF(AND($AJ$5-AI$6&gt;='Справочные данные'!$AH210,$AJ$5-AI$6&lt;='Справочные данные'!$AI210),1,0))</f>
        <v>0</v>
      </c>
      <c r="AJ210" s="4">
        <f>IF($AJ$5=0,0,IF(AND($AJ$5&gt;='Справочные данные'!$AH210,$AJ$5&lt;='Справочные данные'!$AI210),1,0))</f>
        <v>0</v>
      </c>
      <c r="AK210" s="5">
        <f>IF($AJ$5=0,0,IF(AND($AJ$5+AK$6&gt;='Справочные данные'!$AH210,$AJ$5+AK$6&lt;='Справочные данные'!$AI210),1,0))</f>
        <v>0</v>
      </c>
      <c r="AL210">
        <f t="shared" si="6"/>
        <v>1</v>
      </c>
      <c r="AM210" t="str">
        <f t="shared" si="7"/>
        <v>-</v>
      </c>
      <c r="AN210" s="22" t="s">
        <v>232</v>
      </c>
    </row>
    <row r="211" spans="1:40" x14ac:dyDescent="0.25">
      <c r="A211" s="22" t="s">
        <v>233</v>
      </c>
      <c r="B211" s="17">
        <f>IF($C$5=0,0,IF(AND($C$5-0.02&gt;='Справочные данные'!B211,$C$5-0.02&lt;='Справочные данные'!C211),1,0))</f>
        <v>1</v>
      </c>
      <c r="C211" s="3">
        <f>IF($C$5=0,0,IF(AND($C$5&gt;='Справочные данные'!B211,'Справочные данные'!$B$2&lt;='Справочные данные'!C211),1,0))</f>
        <v>1</v>
      </c>
      <c r="D211" s="3">
        <f>IF($C$5=0,0,IF(AND($C$5+0.03&gt;='Справочные данные'!B211,$C$5+0.03&lt;='Справочные данные'!C211),1,0))</f>
        <v>1</v>
      </c>
      <c r="E211" s="4">
        <f>IF($F$5=0,0,IF(AND($F$5-0.02&gt;='Справочные данные'!D211,$F$5-0.02&lt;='Справочные данные'!E211),1,0))</f>
        <v>0</v>
      </c>
      <c r="F211" s="4">
        <f>IF($F$5=0,0,IF(AND($F$5&gt;='Справочные данные'!$D211,$F$5&lt;='Справочные данные'!E211),1,0))</f>
        <v>0</v>
      </c>
      <c r="G211" s="5">
        <f>IF($F$5=0,0,IF(AND($F$5+0.03&gt;='Справочные данные'!D211,$F$5+0.03&lt;='Справочные данные'!E211),1,0))</f>
        <v>0</v>
      </c>
      <c r="H211" s="4">
        <f>IF($I$5=0,0,IF(AND($I$5-0.03&gt;='Справочные данные'!$F211,$I$5-0.03&lt;='Справочные данные'!$G211),1,0))</f>
        <v>1</v>
      </c>
      <c r="I211" s="4">
        <f>IF($I$5=0,0,IF(AND($I$5&gt;='Справочные данные'!$F211,$I$5&lt;='Справочные данные'!$G211),1,0))</f>
        <v>1</v>
      </c>
      <c r="J211" s="5">
        <f>IF($I$5=0,0,IF(AND($I$5+0.05&gt;='Справочные данные'!F211,$I$5+0.05&lt;='Справочные данные'!G211),1,0))</f>
        <v>1</v>
      </c>
      <c r="K211" s="4">
        <f>IF($L$5=0,0,IF(AND($L$5-$K$6&gt;='Справочные данные'!$L211,$L$5-$K$6&lt;='Справочные данные'!$M211),1,0))</f>
        <v>0</v>
      </c>
      <c r="L211" s="4">
        <f>IF($L$5=0,0,IF(AND($L$5&gt;='Справочные данные'!$L211,$L$5&lt;='Справочные данные'!$M211),1,0))</f>
        <v>0</v>
      </c>
      <c r="M211" s="5">
        <f>IF($L$5=0,0,IF(AND($L$5+$M$6&gt;='Справочные данные'!L211,$L$5+$M$6&lt;='Справочные данные'!M211),1,0))</f>
        <v>0</v>
      </c>
      <c r="N211" s="4">
        <f>IF($O$5=0,0,IF(AND($O$5-N$6&gt;='Справочные данные'!$N211,$O$5-N$6&lt;='Справочные данные'!$O211),1,0))</f>
        <v>0</v>
      </c>
      <c r="O211" s="4">
        <f>IF($O$5=0,0,IF(AND($O$5&gt;='Справочные данные'!$N211,$O$5&lt;='Справочные данные'!$O211),1,0))</f>
        <v>0</v>
      </c>
      <c r="P211" s="5">
        <f>IF($O$5=0,0,IF(AND($O$5+P$6&gt;='Справочные данные'!$N211,$O$5+P$6&lt;='Справочные данные'!$O211),1,0))</f>
        <v>0</v>
      </c>
      <c r="Q211" s="4">
        <f>IF($R$5=0,0,IF(AND($R$5-Q$6&gt;='Справочные данные'!$P211,$R$5-Q$6&lt;='Справочные данные'!$Q211),1,0))</f>
        <v>0</v>
      </c>
      <c r="R211" s="4">
        <f>IF($R$5=0,0,IF(AND($R$5&gt;='Справочные данные'!$P211,$R$5&lt;='Справочные данные'!$Q211),1,0))</f>
        <v>0</v>
      </c>
      <c r="S211" s="5">
        <f>IF($R$5=0,0,IF(AND($R$5+S$6&gt;='Справочные данные'!$P211,$R$5+S$6&lt;='Справочные данные'!$Q211),1,0))</f>
        <v>0</v>
      </c>
      <c r="T211" s="4">
        <f>IF($U$5=0,0,IF(AND($U$5-T$6&gt;='Справочные данные'!$R211,$U$5-T$6&lt;='Справочные данные'!$S211),1,0))</f>
        <v>0</v>
      </c>
      <c r="U211" s="4">
        <f>IF($U$5=0,0,IF(AND($U$5&gt;='Справочные данные'!$R211,$U$5&lt;='Справочные данные'!$S211),1,0))</f>
        <v>0</v>
      </c>
      <c r="V211" s="5">
        <f>IF($U$5=0,0,IF(AND($U$5+V$6&gt;='Справочные данные'!$R211,$U$5+V$6&lt;='Справочные данные'!$S211),1,0))</f>
        <v>0</v>
      </c>
      <c r="W211" s="4">
        <f>IF($X$5=0,0,IF(AND($X$5-W$6&gt;='Справочные данные'!$T211,$X$5-W$6&lt;='Справочные данные'!$U211),1,0))</f>
        <v>0</v>
      </c>
      <c r="X211" s="4">
        <f>IF($X$5=0,0,IF(AND($X$5&gt;='Справочные данные'!$T211,$X$5&lt;='Справочные данные'!$U211),1,0))</f>
        <v>0</v>
      </c>
      <c r="Y211" s="5">
        <f>IF($X$5=0,0,IF(AND($X$5+Y$6&gt;='Справочные данные'!$T211,$X$5+Y$6&lt;='Справочные данные'!$U211),1,0))</f>
        <v>0</v>
      </c>
      <c r="Z211" s="4">
        <f>IF($AA$5=0,0,IF(AND($AA$5-Z$6&gt;='Справочные данные'!$V211,$AA$5-Z$6&lt;='Справочные данные'!$W211),1,0))</f>
        <v>0</v>
      </c>
      <c r="AA211" s="4">
        <f>IF($AA$5=0,0,IF(AND($AA$5&gt;='Справочные данные'!$V211,$AA$5&lt;='Справочные данные'!$W211),1,0))</f>
        <v>0</v>
      </c>
      <c r="AB211" s="5">
        <f>IF($AA$5=0,0,IF(AND($AA$5+AB$6&gt;='Справочные данные'!$V211,$AA$5+AB$6&lt;='Справочные данные'!$W211),1,0))</f>
        <v>0</v>
      </c>
      <c r="AC211" s="4">
        <f>IF($AD$5=0,0,IF(AND($AD$5-AC$6&gt;='Справочные данные'!$X211,$AD$5-AC$6&lt;='Справочные данные'!$Y211),1,0))</f>
        <v>0</v>
      </c>
      <c r="AD211" s="4">
        <f>IF($AD$5=0,0,IF(AND($AD$5&gt;='Справочные данные'!$X211,$AD$5&lt;='Справочные данные'!$Y211),1,0))</f>
        <v>0</v>
      </c>
      <c r="AE211" s="5">
        <f>IF($AD$5=0,0,IF(AND($AD$5+AE$6&gt;='Справочные данные'!$X211,$AD$5+AE$6&lt;='Справочные данные'!$Y211),1,0))</f>
        <v>0</v>
      </c>
      <c r="AF211" s="4">
        <f>IF($AG$5=0,0,IF(AND($AG$5-AF$6&gt;='Справочные данные'!$AF211,$AG$5-AF$6&lt;='Справочные данные'!$AG211),1,0))</f>
        <v>0</v>
      </c>
      <c r="AG211" s="4">
        <f>IF($AG$5=0,0,IF(AND($AG$5&gt;='Справочные данные'!$AF211,$AG$5&lt;='Справочные данные'!$AG211),1,0))</f>
        <v>0</v>
      </c>
      <c r="AH211" s="5">
        <f>IF($AG$5=0,0,IF(AND($AG$5+AH$6&gt;='Справочные данные'!$AF211,$AG$5+AH$6&lt;='Справочные данные'!$AG211),1,0))</f>
        <v>0</v>
      </c>
      <c r="AI211" s="4">
        <f>IF($AJ$5=0,0,IF(AND($AJ$5-AI$6&gt;='Справочные данные'!$AH211,$AJ$5-AI$6&lt;='Справочные данные'!$AI211),1,0))</f>
        <v>0</v>
      </c>
      <c r="AJ211" s="4">
        <f>IF($AJ$5=0,0,IF(AND($AJ$5&gt;='Справочные данные'!$AH211,$AJ$5&lt;='Справочные данные'!$AI211),1,0))</f>
        <v>0</v>
      </c>
      <c r="AK211" s="5">
        <f>IF($AJ$5=0,0,IF(AND($AJ$5+AK$6&gt;='Справочные данные'!$AH211,$AJ$5+AK$6&lt;='Справочные данные'!$AI211),1,0))</f>
        <v>0</v>
      </c>
      <c r="AL211">
        <f t="shared" si="6"/>
        <v>6</v>
      </c>
      <c r="AM211" t="str">
        <f t="shared" si="7"/>
        <v>-</v>
      </c>
      <c r="AN211" s="22" t="s">
        <v>233</v>
      </c>
    </row>
    <row r="212" spans="1:40" x14ac:dyDescent="0.25">
      <c r="A212" s="22" t="s">
        <v>234</v>
      </c>
      <c r="B212" s="17">
        <f>IF($C$5=0,0,IF(AND($C$5-0.02&gt;='Справочные данные'!B212,$C$5-0.02&lt;='Справочные данные'!C212),1,0))</f>
        <v>0</v>
      </c>
      <c r="C212" s="3">
        <f>IF($C$5=0,0,IF(AND($C$5&gt;='Справочные данные'!B212,'Справочные данные'!$B$2&lt;='Справочные данные'!C212),1,0))</f>
        <v>0</v>
      </c>
      <c r="D212" s="3">
        <f>IF($C$5=0,0,IF(AND($C$5+0.03&gt;='Справочные данные'!B212,$C$5+0.03&lt;='Справочные данные'!C212),1,0))</f>
        <v>0</v>
      </c>
      <c r="E212" s="4">
        <f>IF($F$5=0,0,IF(AND($F$5-0.02&gt;='Справочные данные'!D212,$F$5-0.02&lt;='Справочные данные'!E212),1,0))</f>
        <v>0</v>
      </c>
      <c r="F212" s="4">
        <f>IF($F$5=0,0,IF(AND($F$5&gt;='Справочные данные'!$D212,$F$5&lt;='Справочные данные'!E212),1,0))</f>
        <v>0</v>
      </c>
      <c r="G212" s="5">
        <f>IF($F$5=0,0,IF(AND($F$5+0.03&gt;='Справочные данные'!D212,$F$5+0.03&lt;='Справочные данные'!E212),1,0))</f>
        <v>0</v>
      </c>
      <c r="H212" s="4">
        <f>IF($I$5=0,0,IF(AND($I$5-0.03&gt;='Справочные данные'!$F212,$I$5-0.03&lt;='Справочные данные'!$G212),1,0))</f>
        <v>0</v>
      </c>
      <c r="I212" s="4">
        <f>IF($I$5=0,0,IF(AND($I$5&gt;='Справочные данные'!$F212,$I$5&lt;='Справочные данные'!$G212),1,0))</f>
        <v>0</v>
      </c>
      <c r="J212" s="5">
        <f>IF($I$5=0,0,IF(AND($I$5+0.05&gt;='Справочные данные'!F212,$I$5+0.05&lt;='Справочные данные'!G212),1,0))</f>
        <v>0</v>
      </c>
      <c r="K212" s="4">
        <f>IF($L$5=0,0,IF(AND($L$5-$K$6&gt;='Справочные данные'!$L212,$L$5-$K$6&lt;='Справочные данные'!$M212),1,0))</f>
        <v>0</v>
      </c>
      <c r="L212" s="4">
        <f>IF($L$5=0,0,IF(AND($L$5&gt;='Справочные данные'!$L212,$L$5&lt;='Справочные данные'!$M212),1,0))</f>
        <v>0</v>
      </c>
      <c r="M212" s="5">
        <f>IF($L$5=0,0,IF(AND($L$5+$M$6&gt;='Справочные данные'!L212,$L$5+$M$6&lt;='Справочные данные'!M212),1,0))</f>
        <v>0</v>
      </c>
      <c r="N212" s="4">
        <f>IF($O$5=0,0,IF(AND($O$5-N$6&gt;='Справочные данные'!$N212,$O$5-N$6&lt;='Справочные данные'!$O212),1,0))</f>
        <v>0</v>
      </c>
      <c r="O212" s="4">
        <f>IF($O$5=0,0,IF(AND($O$5&gt;='Справочные данные'!$N212,$O$5&lt;='Справочные данные'!$O212),1,0))</f>
        <v>0</v>
      </c>
      <c r="P212" s="5">
        <f>IF($O$5=0,0,IF(AND($O$5+P$6&gt;='Справочные данные'!$N212,$O$5+P$6&lt;='Справочные данные'!$O212),1,0))</f>
        <v>0</v>
      </c>
      <c r="Q212" s="4">
        <f>IF($R$5=0,0,IF(AND($R$5-Q$6&gt;='Справочные данные'!$P212,$R$5-Q$6&lt;='Справочные данные'!$Q212),1,0))</f>
        <v>0</v>
      </c>
      <c r="R212" s="4">
        <f>IF($R$5=0,0,IF(AND($R$5&gt;='Справочные данные'!$P212,$R$5&lt;='Справочные данные'!$Q212),1,0))</f>
        <v>0</v>
      </c>
      <c r="S212" s="5">
        <f>IF($R$5=0,0,IF(AND($R$5+S$6&gt;='Справочные данные'!$P212,$R$5+S$6&lt;='Справочные данные'!$Q212),1,0))</f>
        <v>0</v>
      </c>
      <c r="T212" s="4">
        <f>IF($U$5=0,0,IF(AND($U$5-T$6&gt;='Справочные данные'!$R212,$U$5-T$6&lt;='Справочные данные'!$S212),1,0))</f>
        <v>0</v>
      </c>
      <c r="U212" s="4">
        <f>IF($U$5=0,0,IF(AND($U$5&gt;='Справочные данные'!$R212,$U$5&lt;='Справочные данные'!$S212),1,0))</f>
        <v>0</v>
      </c>
      <c r="V212" s="5">
        <f>IF($U$5=0,0,IF(AND($U$5+V$6&gt;='Справочные данные'!$R212,$U$5+V$6&lt;='Справочные данные'!$S212),1,0))</f>
        <v>0</v>
      </c>
      <c r="W212" s="4">
        <f>IF($X$5=0,0,IF(AND($X$5-W$6&gt;='Справочные данные'!$T212,$X$5-W$6&lt;='Справочные данные'!$U212),1,0))</f>
        <v>0</v>
      </c>
      <c r="X212" s="4">
        <f>IF($X$5=0,0,IF(AND($X$5&gt;='Справочные данные'!$T212,$X$5&lt;='Справочные данные'!$U212),1,0))</f>
        <v>0</v>
      </c>
      <c r="Y212" s="5">
        <f>IF($X$5=0,0,IF(AND($X$5+Y$6&gt;='Справочные данные'!$T212,$X$5+Y$6&lt;='Справочные данные'!$U212),1,0))</f>
        <v>0</v>
      </c>
      <c r="Z212" s="4">
        <f>IF($AA$5=0,0,IF(AND($AA$5-Z$6&gt;='Справочные данные'!$V212,$AA$5-Z$6&lt;='Справочные данные'!$W212),1,0))</f>
        <v>0</v>
      </c>
      <c r="AA212" s="4">
        <f>IF($AA$5=0,0,IF(AND($AA$5&gt;='Справочные данные'!$V212,$AA$5&lt;='Справочные данные'!$W212),1,0))</f>
        <v>0</v>
      </c>
      <c r="AB212" s="5">
        <f>IF($AA$5=0,0,IF(AND($AA$5+AB$6&gt;='Справочные данные'!$V212,$AA$5+AB$6&lt;='Справочные данные'!$W212),1,0))</f>
        <v>0</v>
      </c>
      <c r="AC212" s="4">
        <f>IF($AD$5=0,0,IF(AND($AD$5-AC$6&gt;='Справочные данные'!$X212,$AD$5-AC$6&lt;='Справочные данные'!$Y212),1,0))</f>
        <v>0</v>
      </c>
      <c r="AD212" s="4">
        <f>IF($AD$5=0,0,IF(AND($AD$5&gt;='Справочные данные'!$X212,$AD$5&lt;='Справочные данные'!$Y212),1,0))</f>
        <v>0</v>
      </c>
      <c r="AE212" s="5">
        <f>IF($AD$5=0,0,IF(AND($AD$5+AE$6&gt;='Справочные данные'!$X212,$AD$5+AE$6&lt;='Справочные данные'!$Y212),1,0))</f>
        <v>0</v>
      </c>
      <c r="AF212" s="4">
        <f>IF($AG$5=0,0,IF(AND($AG$5-AF$6&gt;='Справочные данные'!$AF212,$AG$5-AF$6&lt;='Справочные данные'!$AG212),1,0))</f>
        <v>0</v>
      </c>
      <c r="AG212" s="4">
        <f>IF($AG$5=0,0,IF(AND($AG$5&gt;='Справочные данные'!$AF212,$AG$5&lt;='Справочные данные'!$AG212),1,0))</f>
        <v>0</v>
      </c>
      <c r="AH212" s="5">
        <f>IF($AG$5=0,0,IF(AND($AG$5+AH$6&gt;='Справочные данные'!$AF212,$AG$5+AH$6&lt;='Справочные данные'!$AG212),1,0))</f>
        <v>0</v>
      </c>
      <c r="AI212" s="4">
        <f>IF($AJ$5=0,0,IF(AND($AJ$5-AI$6&gt;='Справочные данные'!$AH212,$AJ$5-AI$6&lt;='Справочные данные'!$AI212),1,0))</f>
        <v>0</v>
      </c>
      <c r="AJ212" s="4">
        <f>IF($AJ$5=0,0,IF(AND($AJ$5&gt;='Справочные данные'!$AH212,$AJ$5&lt;='Справочные данные'!$AI212),1,0))</f>
        <v>0</v>
      </c>
      <c r="AK212" s="5">
        <f>IF($AJ$5=0,0,IF(AND($AJ$5+AK$6&gt;='Справочные данные'!$AH212,$AJ$5+AK$6&lt;='Справочные данные'!$AI212),1,0))</f>
        <v>0</v>
      </c>
      <c r="AL212">
        <f t="shared" si="6"/>
        <v>0</v>
      </c>
      <c r="AM212" t="str">
        <f t="shared" si="7"/>
        <v>-</v>
      </c>
      <c r="AN212" s="22" t="s">
        <v>234</v>
      </c>
    </row>
    <row r="213" spans="1:40" x14ac:dyDescent="0.25">
      <c r="A213" s="22" t="s">
        <v>235</v>
      </c>
      <c r="B213" s="17">
        <f>IF($C$5=0,0,IF(AND($C$5-0.02&gt;='Справочные данные'!B213,$C$5-0.02&lt;='Справочные данные'!C213),1,0))</f>
        <v>0</v>
      </c>
      <c r="C213" s="3">
        <f>IF($C$5=0,0,IF(AND($C$5&gt;='Справочные данные'!B213,'Справочные данные'!$B$2&lt;='Справочные данные'!C213),1,0))</f>
        <v>0</v>
      </c>
      <c r="D213" s="3">
        <f>IF($C$5=0,0,IF(AND($C$5+0.03&gt;='Справочные данные'!B213,$C$5+0.03&lt;='Справочные данные'!C213),1,0))</f>
        <v>0</v>
      </c>
      <c r="E213" s="4">
        <f>IF($F$5=0,0,IF(AND($F$5-0.02&gt;='Справочные данные'!D213,$F$5-0.02&lt;='Справочные данные'!E213),1,0))</f>
        <v>0</v>
      </c>
      <c r="F213" s="4">
        <f>IF($F$5=0,0,IF(AND($F$5&gt;='Справочные данные'!$D213,$F$5&lt;='Справочные данные'!E213),1,0))</f>
        <v>0</v>
      </c>
      <c r="G213" s="5">
        <f>IF($F$5=0,0,IF(AND($F$5+0.03&gt;='Справочные данные'!D213,$F$5+0.03&lt;='Справочные данные'!E213),1,0))</f>
        <v>0</v>
      </c>
      <c r="H213" s="4">
        <f>IF($I$5=0,0,IF(AND($I$5-0.03&gt;='Справочные данные'!$F213,$I$5-0.03&lt;='Справочные данные'!$G213),1,0))</f>
        <v>0</v>
      </c>
      <c r="I213" s="4">
        <f>IF($I$5=0,0,IF(AND($I$5&gt;='Справочные данные'!$F213,$I$5&lt;='Справочные данные'!$G213),1,0))</f>
        <v>0</v>
      </c>
      <c r="J213" s="5">
        <f>IF($I$5=0,0,IF(AND($I$5+0.05&gt;='Справочные данные'!F213,$I$5+0.05&lt;='Справочные данные'!G213),1,0))</f>
        <v>0</v>
      </c>
      <c r="K213" s="4">
        <f>IF($L$5=0,0,IF(AND($L$5-$K$6&gt;='Справочные данные'!$L213,$L$5-$K$6&lt;='Справочные данные'!$M213),1,0))</f>
        <v>0</v>
      </c>
      <c r="L213" s="4">
        <f>IF($L$5=0,0,IF(AND($L$5&gt;='Справочные данные'!$L213,$L$5&lt;='Справочные данные'!$M213),1,0))</f>
        <v>0</v>
      </c>
      <c r="M213" s="5">
        <f>IF($L$5=0,0,IF(AND($L$5+$M$6&gt;='Справочные данные'!L213,$L$5+$M$6&lt;='Справочные данные'!M213),1,0))</f>
        <v>0</v>
      </c>
      <c r="N213" s="4">
        <f>IF($O$5=0,0,IF(AND($O$5-N$6&gt;='Справочные данные'!$N213,$O$5-N$6&lt;='Справочные данные'!$O213),1,0))</f>
        <v>0</v>
      </c>
      <c r="O213" s="4">
        <f>IF($O$5=0,0,IF(AND($O$5&gt;='Справочные данные'!$N213,$O$5&lt;='Справочные данные'!$O213),1,0))</f>
        <v>0</v>
      </c>
      <c r="P213" s="5">
        <f>IF($O$5=0,0,IF(AND($O$5+P$6&gt;='Справочные данные'!$N213,$O$5+P$6&lt;='Справочные данные'!$O213),1,0))</f>
        <v>0</v>
      </c>
      <c r="Q213" s="4">
        <f>IF($R$5=0,0,IF(AND($R$5-Q$6&gt;='Справочные данные'!$P213,$R$5-Q$6&lt;='Справочные данные'!$Q213),1,0))</f>
        <v>0</v>
      </c>
      <c r="R213" s="4">
        <f>IF($R$5=0,0,IF(AND($R$5&gt;='Справочные данные'!$P213,$R$5&lt;='Справочные данные'!$Q213),1,0))</f>
        <v>0</v>
      </c>
      <c r="S213" s="5">
        <f>IF($R$5=0,0,IF(AND($R$5+S$6&gt;='Справочные данные'!$P213,$R$5+S$6&lt;='Справочные данные'!$Q213),1,0))</f>
        <v>0</v>
      </c>
      <c r="T213" s="4">
        <f>IF($U$5=0,0,IF(AND($U$5-T$6&gt;='Справочные данные'!$R213,$U$5-T$6&lt;='Справочные данные'!$S213),1,0))</f>
        <v>0</v>
      </c>
      <c r="U213" s="4">
        <f>IF($U$5=0,0,IF(AND($U$5&gt;='Справочные данные'!$R213,$U$5&lt;='Справочные данные'!$S213),1,0))</f>
        <v>0</v>
      </c>
      <c r="V213" s="5">
        <f>IF($U$5=0,0,IF(AND($U$5+V$6&gt;='Справочные данные'!$R213,$U$5+V$6&lt;='Справочные данные'!$S213),1,0))</f>
        <v>0</v>
      </c>
      <c r="W213" s="4">
        <f>IF($X$5=0,0,IF(AND($X$5-W$6&gt;='Справочные данные'!$T213,$X$5-W$6&lt;='Справочные данные'!$U213),1,0))</f>
        <v>0</v>
      </c>
      <c r="X213" s="4">
        <f>IF($X$5=0,0,IF(AND($X$5&gt;='Справочные данные'!$T213,$X$5&lt;='Справочные данные'!$U213),1,0))</f>
        <v>0</v>
      </c>
      <c r="Y213" s="5">
        <f>IF($X$5=0,0,IF(AND($X$5+Y$6&gt;='Справочные данные'!$T213,$X$5+Y$6&lt;='Справочные данные'!$U213),1,0))</f>
        <v>0</v>
      </c>
      <c r="Z213" s="4">
        <f>IF($AA$5=0,0,IF(AND($AA$5-Z$6&gt;='Справочные данные'!$V213,$AA$5-Z$6&lt;='Справочные данные'!$W213),1,0))</f>
        <v>0</v>
      </c>
      <c r="AA213" s="4">
        <f>IF($AA$5=0,0,IF(AND($AA$5&gt;='Справочные данные'!$V213,$AA$5&lt;='Справочные данные'!$W213),1,0))</f>
        <v>0</v>
      </c>
      <c r="AB213" s="5">
        <f>IF($AA$5=0,0,IF(AND($AA$5+AB$6&gt;='Справочные данные'!$V213,$AA$5+AB$6&lt;='Справочные данные'!$W213),1,0))</f>
        <v>0</v>
      </c>
      <c r="AC213" s="4">
        <f>IF($AD$5=0,0,IF(AND($AD$5-AC$6&gt;='Справочные данные'!$X213,$AD$5-AC$6&lt;='Справочные данные'!$Y213),1,0))</f>
        <v>0</v>
      </c>
      <c r="AD213" s="4">
        <f>IF($AD$5=0,0,IF(AND($AD$5&gt;='Справочные данные'!$X213,$AD$5&lt;='Справочные данные'!$Y213),1,0))</f>
        <v>0</v>
      </c>
      <c r="AE213" s="5">
        <f>IF($AD$5=0,0,IF(AND($AD$5+AE$6&gt;='Справочные данные'!$X213,$AD$5+AE$6&lt;='Справочные данные'!$Y213),1,0))</f>
        <v>0</v>
      </c>
      <c r="AF213" s="4">
        <f>IF($AG$5=0,0,IF(AND($AG$5-AF$6&gt;='Справочные данные'!$AF213,$AG$5-AF$6&lt;='Справочные данные'!$AG213),1,0))</f>
        <v>0</v>
      </c>
      <c r="AG213" s="4">
        <f>IF($AG$5=0,0,IF(AND($AG$5&gt;='Справочные данные'!$AF213,$AG$5&lt;='Справочные данные'!$AG213),1,0))</f>
        <v>0</v>
      </c>
      <c r="AH213" s="5">
        <f>IF($AG$5=0,0,IF(AND($AG$5+AH$6&gt;='Справочные данные'!$AF213,$AG$5+AH$6&lt;='Справочные данные'!$AG213),1,0))</f>
        <v>0</v>
      </c>
      <c r="AI213" s="4">
        <f>IF($AJ$5=0,0,IF(AND($AJ$5-AI$6&gt;='Справочные данные'!$AH213,$AJ$5-AI$6&lt;='Справочные данные'!$AI213),1,0))</f>
        <v>0</v>
      </c>
      <c r="AJ213" s="4">
        <f>IF($AJ$5=0,0,IF(AND($AJ$5&gt;='Справочные данные'!$AH213,$AJ$5&lt;='Справочные данные'!$AI213),1,0))</f>
        <v>0</v>
      </c>
      <c r="AK213" s="5">
        <f>IF($AJ$5=0,0,IF(AND($AJ$5+AK$6&gt;='Справочные данные'!$AH213,$AJ$5+AK$6&lt;='Справочные данные'!$AI213),1,0))</f>
        <v>0</v>
      </c>
      <c r="AL213">
        <f t="shared" si="6"/>
        <v>0</v>
      </c>
      <c r="AM213" t="str">
        <f t="shared" si="7"/>
        <v>-</v>
      </c>
      <c r="AN213" s="22" t="s">
        <v>235</v>
      </c>
    </row>
    <row r="214" spans="1:40" x14ac:dyDescent="0.25">
      <c r="A214" s="24" t="s">
        <v>236</v>
      </c>
      <c r="B214" s="17">
        <f>IF($C$5=0,0,IF(AND($C$5-0&gt;='Справочные данные'!B214,$C$5-0&lt;='Справочные данные'!C214),1,0))</f>
        <v>0</v>
      </c>
      <c r="C214" s="3">
        <f>IF($C$5=0,0,IF(AND($C$5&gt;='Справочные данные'!B214,'Справочные данные'!$B$2&lt;='Справочные данные'!C214),1,0))</f>
        <v>0</v>
      </c>
      <c r="D214" s="3">
        <f>IF($C$5=0,0,IF(AND($C$5+0.02&gt;='Справочные данные'!B214,$C$5+0.02&lt;='Справочные данные'!C214),1,0))</f>
        <v>0</v>
      </c>
      <c r="E214" s="4">
        <f>IF($F$5=0,0,IF(AND($F$5-0&gt;='Справочные данные'!D214,$F$5-0&lt;='Справочные данные'!E214),1,0))</f>
        <v>1</v>
      </c>
      <c r="F214" s="4">
        <f>IF($F$5=0,0,IF(AND($F$5&gt;='Справочные данные'!$D214,$F$5&lt;='Справочные данные'!E214),1,0))</f>
        <v>1</v>
      </c>
      <c r="G214" s="5">
        <f>IF($F$5=0,0,IF(AND($F$5+0.05&gt;='Справочные данные'!D214,$F$5+0.05&lt;='Справочные данные'!E214),1,0))</f>
        <v>0</v>
      </c>
      <c r="H214" s="4">
        <f>IF($I$5=0,0,IF(AND($I$5-0&gt;='Справочные данные'!$F214,$I$5-0&lt;='Справочные данные'!$G214),1,0))</f>
        <v>1</v>
      </c>
      <c r="I214" s="4">
        <f>IF($I$5=0,0,IF(AND($I$5&gt;='Справочные данные'!$F214,$I$5&lt;='Справочные данные'!$G214),1,0))</f>
        <v>1</v>
      </c>
      <c r="J214" s="5">
        <f>IF($I$5=0,0,IF(AND($I$5+0.1&gt;='Справочные данные'!F214,$I$5+0.1&lt;='Справочные данные'!G214),1,0))</f>
        <v>1</v>
      </c>
      <c r="K214" s="4">
        <f>IF($L$5=0,0,IF(AND($L$5-0&gt;='Справочные данные'!$L214,$L$5-0&lt;='Справочные данные'!$M214),1,0))</f>
        <v>1</v>
      </c>
      <c r="L214" s="4">
        <f>IF($L$5=0,0,IF(AND($L$5&gt;='Справочные данные'!$L214,$L$5&lt;='Справочные данные'!$M214),1,0))</f>
        <v>1</v>
      </c>
      <c r="M214" s="5">
        <f>IF($L$5=0,0,IF(AND($L$5+0.05&gt;='Справочные данные'!L214,$L$5+0.05&lt;='Справочные данные'!M214),1,0))</f>
        <v>1</v>
      </c>
      <c r="N214" s="4">
        <f>IF($O$5=0,0,IF(AND($O$5-N$6&gt;='Справочные данные'!$N214,$O$5-N$6&lt;='Справочные данные'!$O214),1,0))</f>
        <v>0</v>
      </c>
      <c r="O214" s="4">
        <f>IF($O$5=0,0,IF($O$5=0,0,IF(AND($O$5&gt;='Справочные данные'!$N214,$O$5&lt;='Справочные данные'!$O214),1,0)))</f>
        <v>0</v>
      </c>
      <c r="P214" s="5">
        <f>IF($O$5=0,0,IF(AND($O$5+P$6&gt;='Справочные данные'!$N214,$O$5+P$6&lt;='Справочные данные'!$O214),1,0))</f>
        <v>0</v>
      </c>
      <c r="Q214" s="4">
        <f>IF($R$5=0,0,IF(AND($R$5-0&gt;='Справочные данные'!$P214,$R$5-0&lt;='Справочные данные'!$Q214),1,0))</f>
        <v>0</v>
      </c>
      <c r="R214" s="4">
        <f>IF($R$5=0,0,IF(AND($R$5&gt;='Справочные данные'!$P214,$R$5&lt;='Справочные данные'!$Q214),1,0))</f>
        <v>0</v>
      </c>
      <c r="S214" s="5">
        <f>IF($R$5=0,0,IF(AND($R$5+0.05&gt;='Справочные данные'!$P214,$R$5+0.05&lt;='Справочные данные'!$Q214),1,0))</f>
        <v>0</v>
      </c>
      <c r="T214" s="4">
        <f>IF($U$5=0,0,IF(AND($U$5-T$6&gt;='Справочные данные'!$R214,$U$5-T$6&lt;='Справочные данные'!$S214),1,0))</f>
        <v>0</v>
      </c>
      <c r="U214" s="4">
        <f>IF($U$5=0,0,IF(AND($U$5&gt;='Справочные данные'!$R214,$U$5&lt;='Справочные данные'!$S214),1,0))</f>
        <v>0</v>
      </c>
      <c r="V214" s="5">
        <f>IF($U$5=0,0,IF(AND($U$5+V$6&gt;='Справочные данные'!$R214,$U$5+V$6&lt;='Справочные данные'!$S214),1,0))</f>
        <v>0</v>
      </c>
      <c r="W214" s="4">
        <f>IF($X$5=0,0,IF(AND($X$5-W$6&gt;='Справочные данные'!$T214,$X$5-W$6&lt;='Справочные данные'!$U214),1,0))</f>
        <v>0</v>
      </c>
      <c r="X214" s="4">
        <f>IF($X$5=0,0,IF(AND($X$5&gt;='Справочные данные'!$T214,$X$5&lt;='Справочные данные'!$U214),1,0))</f>
        <v>0</v>
      </c>
      <c r="Y214" s="5">
        <f>IF($X$5=0,0,IF(AND($X$5+Y$6&gt;='Справочные данные'!$T214,$X$5+Y$6&lt;='Справочные данные'!$U214),1,0))</f>
        <v>0</v>
      </c>
      <c r="Z214" s="4">
        <f>IF($AA$5=0,0,IF(AND($AA$5-0.01&gt;='Справочные данные'!$V214,$AA$5-0.01&lt;='Справочные данные'!$W214),1,0))</f>
        <v>0</v>
      </c>
      <c r="AA214" s="4">
        <f>IF($AA$5=0,0,IF(AND($AA$5&gt;='Справочные данные'!$V214,$AA$5&lt;='Справочные данные'!$W214),1,0))</f>
        <v>0</v>
      </c>
      <c r="AB214" s="5">
        <f>IF($AA$5=0,0,IF(AND($AA$5+0.01&gt;='Справочные данные'!$V214,$AA$5+0.01&lt;='Справочные данные'!$W214),1,0))</f>
        <v>0</v>
      </c>
      <c r="AC214" s="4">
        <f>IF($AD$5=0,0,IF(AND($AD$5-AC$6&gt;='Справочные данные'!$X214,$AD$5-AC$6&lt;='Справочные данные'!$Y214),1,0))</f>
        <v>0</v>
      </c>
      <c r="AD214" s="4">
        <f>IF($AD$5=0,0,IF(AND($AD$5&gt;='Справочные данные'!$X214,$AD$5&lt;='Справочные данные'!$Y214),1,0))</f>
        <v>0</v>
      </c>
      <c r="AE214" s="5">
        <f>IF($AD$5=0,0,IF(AND($AD$5+AE$6&gt;='Справочные данные'!$X214,$AD$5+AE$6&lt;='Справочные данные'!$Y214),1,0))</f>
        <v>0</v>
      </c>
      <c r="AF214" s="4">
        <f>IF($AG$5=0,0,IF(AND($AG$5-AF$6&gt;='Справочные данные'!$AF214,$AG$5-AF$6&lt;='Справочные данные'!$AG214),1,0))</f>
        <v>0</v>
      </c>
      <c r="AG214" s="4">
        <f>IF($AG$5=0,0,IF(AND($AG$5&gt;='Справочные данные'!$AF214,$AG$5&lt;='Справочные данные'!$AG214),1,0))</f>
        <v>0</v>
      </c>
      <c r="AH214" s="5">
        <f>IF($AG$5=0,0,IF(AND($AG$5+AH$6&gt;='Справочные данные'!$AF214,$AG$5+AH$6&lt;='Справочные данные'!$AG214),1,0))</f>
        <v>0</v>
      </c>
      <c r="AI214" s="4">
        <f>IF($AJ$5=0,0,IF(AND($AJ$5-AI$6&gt;='Справочные данные'!$AH214,$AJ$5-AI$6&lt;='Справочные данные'!$AI214),1,0))</f>
        <v>0</v>
      </c>
      <c r="AJ214" s="4">
        <f>IF($AJ$5=0,0,IF(AND($AJ$5&gt;='Справочные данные'!$AH214,$AJ$5&lt;='Справочные данные'!$AI214),1,0))</f>
        <v>0</v>
      </c>
      <c r="AK214" s="5">
        <f>IF($AJ$5=0,0,IF(AND($AJ$5+AK$6&gt;='Справочные данные'!$AH214,$AJ$5+AK$6&lt;='Справочные данные'!$AI214),1,0))</f>
        <v>0</v>
      </c>
      <c r="AL214">
        <f t="shared" si="6"/>
        <v>8</v>
      </c>
      <c r="AM214" t="str">
        <f t="shared" si="7"/>
        <v>-</v>
      </c>
      <c r="AN214" s="24" t="s">
        <v>236</v>
      </c>
    </row>
    <row r="215" spans="1:40" x14ac:dyDescent="0.25">
      <c r="A215" s="25" t="s">
        <v>237</v>
      </c>
      <c r="B215" s="17">
        <f>IF($C$5=0,0,IF(AND($C$5-0&gt;='Справочные данные'!B215,$C$5-0&lt;='Справочные данные'!C215),1,0))</f>
        <v>0</v>
      </c>
      <c r="C215" s="3">
        <f>IF($C$5=0,0,IF(AND($C$5&gt;='Справочные данные'!B215,'Справочные данные'!$B$2&lt;='Справочные данные'!C215),1,0))</f>
        <v>0</v>
      </c>
      <c r="D215" s="3">
        <f>IF($C$5=0,0,IF(AND($C$5+0.02&gt;='Справочные данные'!B215,$C$5+0.02&lt;='Справочные данные'!C215),1,0))</f>
        <v>0</v>
      </c>
      <c r="E215" s="4">
        <f>IF($F$5=0,0,IF(AND($F$5-0&gt;='Справочные данные'!D215,$F$5-0&lt;='Справочные данные'!E215),1,0))</f>
        <v>1</v>
      </c>
      <c r="F215" s="4">
        <f>IF($F$5=0,0,IF(AND($F$5&gt;='Справочные данные'!$D215,$F$5&lt;='Справочные данные'!E215),1,0))</f>
        <v>1</v>
      </c>
      <c r="G215" s="5">
        <f>IF($F$5=0,0,IF(AND($F$5+0.05&gt;='Справочные данные'!D215,$F$5+0.05&lt;='Справочные данные'!E215),1,0))</f>
        <v>1</v>
      </c>
      <c r="H215" s="4">
        <f>IF($I$5=0,0,IF(AND($I$5-0&gt;='Справочные данные'!$F215,$I$5-0&lt;='Справочные данные'!$G215),1,0))</f>
        <v>0</v>
      </c>
      <c r="I215" s="4">
        <f>IF($I$5=0,0,IF(AND($I$5&gt;='Справочные данные'!$F215,$I$5&lt;='Справочные данные'!$G215),1,0))</f>
        <v>0</v>
      </c>
      <c r="J215" s="5">
        <f>IF($I$5=0,0,IF(AND($I$5+0.1&gt;='Справочные данные'!F215,$I$5+0.1&lt;='Справочные данные'!G215),1,0))</f>
        <v>0</v>
      </c>
      <c r="K215" s="4">
        <f>IF($L$5=0,0,IF(AND($L$5-0&gt;='Справочные данные'!$L215,$L$5-0&lt;='Справочные данные'!$M215),1,0))</f>
        <v>1</v>
      </c>
      <c r="L215" s="4">
        <f>IF($L$5=0,0,IF(AND($L$5&gt;='Справочные данные'!$L215,$L$5&lt;='Справочные данные'!$M215),1,0))</f>
        <v>1</v>
      </c>
      <c r="M215" s="5">
        <f>IF($L$5=0,0,IF(AND($L$5+0.05&gt;='Справочные данные'!L215,$L$5+0.05&lt;='Справочные данные'!M215),1,0))</f>
        <v>1</v>
      </c>
      <c r="N215" s="4">
        <f>IF($O$5=0,0,IF(AND($O$5-N$6&gt;='Справочные данные'!$N215,$O$5-N$6&lt;='Справочные данные'!$O215),1,0))</f>
        <v>0</v>
      </c>
      <c r="O215" s="4">
        <f>IF($O$5=0,0,IF($O$5=0,0,IF(AND($O$5&gt;='Справочные данные'!$N215,$O$5&lt;='Справочные данные'!$O215),1,0)))</f>
        <v>1</v>
      </c>
      <c r="P215" s="5">
        <f>IF($O$5=0,0,IF(AND($O$5+P$6&gt;='Справочные данные'!$N215,$O$5+P$6&lt;='Справочные данные'!$O215),1,0))</f>
        <v>1</v>
      </c>
      <c r="Q215" s="4">
        <f>IF($R$5=0,0,IF(AND($R$5-0&gt;='Справочные данные'!$P215,$R$5-0&lt;='Справочные данные'!$Q215),1,0))</f>
        <v>0</v>
      </c>
      <c r="R215" s="4">
        <f>IF($R$5=0,0,IF(AND($R$5&gt;='Справочные данные'!$P215,$R$5&lt;='Справочные данные'!$Q215),1,0))</f>
        <v>0</v>
      </c>
      <c r="S215" s="5">
        <f>IF($R$5=0,0,IF(AND($R$5+0.05&gt;='Справочные данные'!$P215,$R$5+0.05&lt;='Справочные данные'!$Q215),1,0))</f>
        <v>0</v>
      </c>
      <c r="T215" s="4">
        <f>IF($U$5=0,0,IF(AND($U$5-T$6&gt;='Справочные данные'!$R215,$U$5-T$6&lt;='Справочные данные'!$S215),1,0))</f>
        <v>0</v>
      </c>
      <c r="U215" s="4">
        <f>IF($U$5=0,0,IF(AND($U$5&gt;='Справочные данные'!$R215,$U$5&lt;='Справочные данные'!$S215),1,0))</f>
        <v>0</v>
      </c>
      <c r="V215" s="5">
        <f>IF($U$5=0,0,IF(AND($U$5+V$6&gt;='Справочные данные'!$R215,$U$5+V$6&lt;='Справочные данные'!$S215),1,0))</f>
        <v>0</v>
      </c>
      <c r="W215" s="4">
        <f>IF($X$5=0,0,IF(AND($X$5-W$6&gt;='Справочные данные'!$T215,$X$5-W$6&lt;='Справочные данные'!$U215),1,0))</f>
        <v>0</v>
      </c>
      <c r="X215" s="4">
        <f>IF($X$5=0,0,IF(AND($X$5&gt;='Справочные данные'!$T215,$X$5&lt;='Справочные данные'!$U215),1,0))</f>
        <v>0</v>
      </c>
      <c r="Y215" s="5">
        <f>IF($X$5=0,0,IF(AND($X$5+Y$6&gt;='Справочные данные'!$T215,$X$5+Y$6&lt;='Справочные данные'!$U215),1,0))</f>
        <v>0</v>
      </c>
      <c r="Z215" s="4">
        <f>IF($AA$5=0,0,IF(AND($AA$5-0.01&gt;='Справочные данные'!$V215,$AA$5-0.01&lt;='Справочные данные'!$W215),1,0))</f>
        <v>0</v>
      </c>
      <c r="AA215" s="4">
        <f>IF($AA$5=0,0,IF(AND($AA$5&gt;='Справочные данные'!$V215,$AA$5&lt;='Справочные данные'!$W215),1,0))</f>
        <v>0</v>
      </c>
      <c r="AB215" s="5">
        <f>IF($AA$5=0,0,IF(AND($AA$5+0.01&gt;='Справочные данные'!$V215,$AA$5+0.01&lt;='Справочные данные'!$W215),1,0))</f>
        <v>0</v>
      </c>
      <c r="AC215" s="4">
        <f>IF($AD$5=0,0,IF(AND($AD$5-AC$6&gt;='Справочные данные'!$X215,$AD$5-AC$6&lt;='Справочные данные'!$Y215),1,0))</f>
        <v>0</v>
      </c>
      <c r="AD215" s="4">
        <f>IF($AD$5=0,0,IF(AND($AD$5&gt;='Справочные данные'!$X215,$AD$5&lt;='Справочные данные'!$Y215),1,0))</f>
        <v>0</v>
      </c>
      <c r="AE215" s="5">
        <f>IF($AD$5=0,0,IF(AND($AD$5+AE$6&gt;='Справочные данные'!$X215,$AD$5+AE$6&lt;='Справочные данные'!$Y215),1,0))</f>
        <v>0</v>
      </c>
      <c r="AF215" s="4">
        <f>IF($AG$5=0,0,IF(AND($AG$5-AF$6&gt;='Справочные данные'!$AF215,$AG$5-AF$6&lt;='Справочные данные'!$AG215),1,0))</f>
        <v>0</v>
      </c>
      <c r="AG215" s="4">
        <f>IF($AG$5=0,0,IF(AND($AG$5&gt;='Справочные данные'!$AF215,$AG$5&lt;='Справочные данные'!$AG215),1,0))</f>
        <v>0</v>
      </c>
      <c r="AH215" s="5">
        <f>IF($AG$5=0,0,IF(AND($AG$5+AH$6&gt;='Справочные данные'!$AF215,$AG$5+AH$6&lt;='Справочные данные'!$AG215),1,0))</f>
        <v>0</v>
      </c>
      <c r="AI215" s="4">
        <f>IF($AJ$5=0,0,IF(AND($AJ$5-AI$6&gt;='Справочные данные'!$AH215,$AJ$5-AI$6&lt;='Справочные данные'!$AI215),1,0))</f>
        <v>0</v>
      </c>
      <c r="AJ215" s="4">
        <f>IF($AJ$5=0,0,IF(AND($AJ$5&gt;='Справочные данные'!$AH215,$AJ$5&lt;='Справочные данные'!$AI215),1,0))</f>
        <v>0</v>
      </c>
      <c r="AK215" s="5">
        <f>IF($AJ$5=0,0,IF(AND($AJ$5+AK$6&gt;='Справочные данные'!$AH215,$AJ$5+AK$6&lt;='Справочные данные'!$AI215),1,0))</f>
        <v>0</v>
      </c>
      <c r="AL215">
        <f t="shared" si="6"/>
        <v>8</v>
      </c>
      <c r="AM215" t="str">
        <f t="shared" si="7"/>
        <v>-</v>
      </c>
      <c r="AN215" s="25" t="s">
        <v>237</v>
      </c>
    </row>
    <row r="216" spans="1:40" x14ac:dyDescent="0.25">
      <c r="A216" s="25" t="s">
        <v>238</v>
      </c>
      <c r="B216" s="17">
        <f>IF($C$5=0,0,IF(AND($C$5-0&gt;='Справочные данные'!B216,$C$5-0&lt;='Справочные данные'!C216),1,0))</f>
        <v>0</v>
      </c>
      <c r="C216" s="3">
        <f>IF($C$5=0,0,IF(AND($C$5&gt;='Справочные данные'!B216,'Справочные данные'!$B$2&lt;='Справочные данные'!C216),1,0))</f>
        <v>0</v>
      </c>
      <c r="D216" s="3">
        <f>IF($C$5=0,0,IF(AND($C$5+0.02&gt;='Справочные данные'!B216,$C$5+0.02&lt;='Справочные данные'!C216),1,0))</f>
        <v>1</v>
      </c>
      <c r="E216" s="4">
        <f>IF($F$5=0,0,IF(AND($F$5-0&gt;='Справочные данные'!D216,$F$5-0&lt;='Справочные данные'!E216),1,0))</f>
        <v>0</v>
      </c>
      <c r="F216" s="4">
        <f>IF($F$5=0,0,IF(AND($F$5&gt;='Справочные данные'!$D216,$F$5&lt;='Справочные данные'!E216),1,0))</f>
        <v>0</v>
      </c>
      <c r="G216" s="5">
        <f>IF($F$5=0,0,IF(AND($F$5+0.05&gt;='Справочные данные'!D216,$F$5+0.05&lt;='Справочные данные'!E216),1,0))</f>
        <v>0</v>
      </c>
      <c r="H216" s="4">
        <f>IF($I$5=0,0,IF(AND($I$5-0&gt;='Справочные данные'!$F216,$I$5-0&lt;='Справочные данные'!$G216),1,0))</f>
        <v>0</v>
      </c>
      <c r="I216" s="4">
        <f>IF($I$5=0,0,IF(AND($I$5&gt;='Справочные данные'!$F216,$I$5&lt;='Справочные данные'!$G216),1,0))</f>
        <v>0</v>
      </c>
      <c r="J216" s="5">
        <f>IF($I$5=0,0,IF(AND($I$5+0.1&gt;='Справочные данные'!F216,$I$5+0.1&lt;='Справочные данные'!G216),1,0))</f>
        <v>0</v>
      </c>
      <c r="K216" s="4">
        <f>IF($L$5=0,0,IF(AND($L$5-0&gt;='Справочные данные'!$L216,$L$5-0&lt;='Справочные данные'!$M216),1,0))</f>
        <v>1</v>
      </c>
      <c r="L216" s="4">
        <f>IF($L$5=0,0,IF(AND($L$5&gt;='Справочные данные'!$L216,$L$5&lt;='Справочные данные'!$M216),1,0))</f>
        <v>1</v>
      </c>
      <c r="M216" s="5">
        <f>IF($L$5=0,0,IF(AND($L$5+0.05&gt;='Справочные данные'!L216,$L$5+0.05&lt;='Справочные данные'!M216),1,0))</f>
        <v>1</v>
      </c>
      <c r="N216" s="4">
        <f>IF($O$5=0,0,IF(AND($O$5-N$6&gt;='Справочные данные'!$N216,$O$5-N$6&lt;='Справочные данные'!$O216),1,0))</f>
        <v>0</v>
      </c>
      <c r="O216" s="4">
        <f>IF($O$5=0,0,IF($O$5=0,0,IF(AND($O$5&gt;='Справочные данные'!$N216,$O$5&lt;='Справочные данные'!$O216),1,0)))</f>
        <v>1</v>
      </c>
      <c r="P216" s="5">
        <f>IF($O$5=0,0,IF(AND($O$5+P$6&gt;='Справочные данные'!$N216,$O$5+P$6&lt;='Справочные данные'!$O216),1,0))</f>
        <v>1</v>
      </c>
      <c r="Q216" s="4">
        <f>IF($R$5=0,0,IF(AND($R$5-0&gt;='Справочные данные'!$P216,$R$5-0&lt;='Справочные данные'!$Q216),1,0))</f>
        <v>0</v>
      </c>
      <c r="R216" s="4">
        <f>IF($R$5=0,0,IF(AND($R$5&gt;='Справочные данные'!$P216,$R$5&lt;='Справочные данные'!$Q216),1,0))</f>
        <v>0</v>
      </c>
      <c r="S216" s="5">
        <f>IF($R$5=0,0,IF(AND($R$5+0.05&gt;='Справочные данные'!$P216,$R$5+0.05&lt;='Справочные данные'!$Q216),1,0))</f>
        <v>0</v>
      </c>
      <c r="T216" s="4">
        <f>IF($U$5=0,0,IF(AND($U$5-T$6&gt;='Справочные данные'!$R216,$U$5-T$6&lt;='Справочные данные'!$S216),1,0))</f>
        <v>0</v>
      </c>
      <c r="U216" s="4">
        <f>IF($U$5=0,0,IF(AND($U$5&gt;='Справочные данные'!$R216,$U$5&lt;='Справочные данные'!$S216),1,0))</f>
        <v>0</v>
      </c>
      <c r="V216" s="5">
        <f>IF($U$5=0,0,IF(AND($U$5+V$6&gt;='Справочные данные'!$R216,$U$5+V$6&lt;='Справочные данные'!$S216),1,0))</f>
        <v>0</v>
      </c>
      <c r="W216" s="4">
        <f>IF($X$5=0,0,IF(AND($X$5-W$6&gt;='Справочные данные'!$T216,$X$5-W$6&lt;='Справочные данные'!$U216),1,0))</f>
        <v>0</v>
      </c>
      <c r="X216" s="4">
        <f>IF($X$5=0,0,IF(AND($X$5&gt;='Справочные данные'!$T216,$X$5&lt;='Справочные данные'!$U216),1,0))</f>
        <v>0</v>
      </c>
      <c r="Y216" s="5">
        <f>IF($X$5=0,0,IF(AND($X$5+Y$6&gt;='Справочные данные'!$T216,$X$5+Y$6&lt;='Справочные данные'!$U216),1,0))</f>
        <v>0</v>
      </c>
      <c r="Z216" s="4">
        <f>IF($AA$5=0,0,IF(AND($AA$5-0.01&gt;='Справочные данные'!$V216,$AA$5-0.01&lt;='Справочные данные'!$W216),1,0))</f>
        <v>0</v>
      </c>
      <c r="AA216" s="4">
        <f>IF($AA$5=0,0,IF(AND($AA$5&gt;='Справочные данные'!$V216,$AA$5&lt;='Справочные данные'!$W216),1,0))</f>
        <v>0</v>
      </c>
      <c r="AB216" s="5">
        <f>IF($AA$5=0,0,IF(AND($AA$5+0.01&gt;='Справочные данные'!$V216,$AA$5+0.01&lt;='Справочные данные'!$W216),1,0))</f>
        <v>0</v>
      </c>
      <c r="AC216" s="4">
        <f>IF($AD$5=0,0,IF(AND($AD$5-AC$6&gt;='Справочные данные'!$X216,$AD$5-AC$6&lt;='Справочные данные'!$Y216),1,0))</f>
        <v>0</v>
      </c>
      <c r="AD216" s="4">
        <f>IF($AD$5=0,0,IF(AND($AD$5&gt;='Справочные данные'!$X216,$AD$5&lt;='Справочные данные'!$Y216),1,0))</f>
        <v>0</v>
      </c>
      <c r="AE216" s="5">
        <f>IF($AD$5=0,0,IF(AND($AD$5+AE$6&gt;='Справочные данные'!$X216,$AD$5+AE$6&lt;='Справочные данные'!$Y216),1,0))</f>
        <v>0</v>
      </c>
      <c r="AF216" s="4">
        <f>IF($AG$5=0,0,IF(AND($AG$5-AF$6&gt;='Справочные данные'!$AF216,$AG$5-AF$6&lt;='Справочные данные'!$AG216),1,0))</f>
        <v>0</v>
      </c>
      <c r="AG216" s="4">
        <f>IF($AG$5=0,0,IF(AND($AG$5&gt;='Справочные данные'!$AF216,$AG$5&lt;='Справочные данные'!$AG216),1,0))</f>
        <v>0</v>
      </c>
      <c r="AH216" s="5">
        <f>IF($AG$5=0,0,IF(AND($AG$5+AH$6&gt;='Справочные данные'!$AF216,$AG$5+AH$6&lt;='Справочные данные'!$AG216),1,0))</f>
        <v>0</v>
      </c>
      <c r="AI216" s="4">
        <f>IF($AJ$5=0,0,IF(AND($AJ$5-AI$6&gt;='Справочные данные'!$AH216,$AJ$5-AI$6&lt;='Справочные данные'!$AI216),1,0))</f>
        <v>0</v>
      </c>
      <c r="AJ216" s="4">
        <f>IF($AJ$5=0,0,IF(AND($AJ$5&gt;='Справочные данные'!$AH216,$AJ$5&lt;='Справочные данные'!$AI216),1,0))</f>
        <v>0</v>
      </c>
      <c r="AK216" s="5">
        <f>IF($AJ$5=0,0,IF(AND($AJ$5+AK$6&gt;='Справочные данные'!$AH216,$AJ$5+AK$6&lt;='Справочные данные'!$AI216),1,0))</f>
        <v>0</v>
      </c>
      <c r="AL216">
        <f t="shared" si="6"/>
        <v>6</v>
      </c>
      <c r="AM216" t="str">
        <f t="shared" si="7"/>
        <v>-</v>
      </c>
      <c r="AN216" s="25" t="s">
        <v>238</v>
      </c>
    </row>
    <row r="217" spans="1:40" x14ac:dyDescent="0.25">
      <c r="A217" s="25" t="s">
        <v>239</v>
      </c>
      <c r="B217" s="17">
        <f>IF($C$5=0,0,IF(AND($C$5-0&gt;='Справочные данные'!B217,$C$5-0&lt;='Справочные данные'!C217),1,0))</f>
        <v>0</v>
      </c>
      <c r="C217" s="3">
        <f>IF($C$5=0,0,IF(AND($C$5&gt;='Справочные данные'!B217,'Справочные данные'!$B$2&lt;='Справочные данные'!C217),1,0))</f>
        <v>0</v>
      </c>
      <c r="D217" s="3">
        <f>IF($C$5=0,0,IF(AND($C$5+0.02&gt;='Справочные данные'!B217,$C$5+0.02&lt;='Справочные данные'!C217),1,0))</f>
        <v>0</v>
      </c>
      <c r="E217" s="4">
        <f>IF($F$5=0,0,IF(AND($F$5-0&gt;='Справочные данные'!D217,$F$5-0&lt;='Справочные данные'!E217),1,0))</f>
        <v>1</v>
      </c>
      <c r="F217" s="4">
        <f>IF($F$5=0,0,IF(AND($F$5&gt;='Справочные данные'!$D217,$F$5&lt;='Справочные данные'!E217),1,0))</f>
        <v>1</v>
      </c>
      <c r="G217" s="5">
        <f>IF($F$5=0,0,IF(AND($F$5+0.05&gt;='Справочные данные'!D217,$F$5+0.05&lt;='Справочные данные'!E217),1,0))</f>
        <v>1</v>
      </c>
      <c r="H217" s="4">
        <f>IF($I$5=0,0,IF(AND($I$5-0&gt;='Справочные данные'!$F217,$I$5-0&lt;='Справочные данные'!$G217),1,0))</f>
        <v>1</v>
      </c>
      <c r="I217" s="4">
        <f>IF($I$5=0,0,IF(AND($I$5&gt;='Справочные данные'!$F217,$I$5&lt;='Справочные данные'!$G217),1,0))</f>
        <v>1</v>
      </c>
      <c r="J217" s="5">
        <f>IF($I$5=0,0,IF(AND($I$5+0.1&gt;='Справочные данные'!F217,$I$5+0.1&lt;='Справочные данные'!G217),1,0))</f>
        <v>1</v>
      </c>
      <c r="K217" s="4">
        <f>IF($L$5=0,0,IF(AND($L$5-0&gt;='Справочные данные'!$L217,$L$5-0&lt;='Справочные данные'!$M217),1,0))</f>
        <v>1</v>
      </c>
      <c r="L217" s="4">
        <f>IF($L$5=0,0,IF(AND($L$5&gt;='Справочные данные'!$L217,$L$5&lt;='Справочные данные'!$M217),1,0))</f>
        <v>1</v>
      </c>
      <c r="M217" s="5">
        <f>IF($L$5=0,0,IF(AND($L$5+0.05&gt;='Справочные данные'!L217,$L$5+0.05&lt;='Справочные данные'!M217),1,0))</f>
        <v>1</v>
      </c>
      <c r="N217" s="4">
        <f>IF($O$5=0,0,IF(AND($O$5-N$6&gt;='Справочные данные'!$N217,$O$5-N$6&lt;='Справочные данные'!$O217),1,0))</f>
        <v>0</v>
      </c>
      <c r="O217" s="4">
        <f>IF($O$5=0,0,IF($O$5=0,0,IF(AND($O$5&gt;='Справочные данные'!$N217,$O$5&lt;='Справочные данные'!$O217),1,0)))</f>
        <v>1</v>
      </c>
      <c r="P217" s="5">
        <f>IF($O$5=0,0,IF(AND($O$5+P$6&gt;='Справочные данные'!$N217,$O$5+P$6&lt;='Справочные данные'!$O217),1,0))</f>
        <v>1</v>
      </c>
      <c r="Q217" s="4">
        <f>IF($R$5=0,0,IF(AND($R$5-0&gt;='Справочные данные'!$P217,$R$5-0&lt;='Справочные данные'!$Q217),1,0))</f>
        <v>0</v>
      </c>
      <c r="R217" s="4">
        <f>IF($R$5=0,0,IF(AND($R$5&gt;='Справочные данные'!$P217,$R$5&lt;='Справочные данные'!$Q217),1,0))</f>
        <v>0</v>
      </c>
      <c r="S217" s="5">
        <f>IF($R$5=0,0,IF(AND($R$5+0.05&gt;='Справочные данные'!$P217,$R$5+0.05&lt;='Справочные данные'!$Q217),1,0))</f>
        <v>0</v>
      </c>
      <c r="T217" s="4">
        <f>IF($U$5=0,0,IF(AND($U$5-T$6&gt;='Справочные данные'!$R217,$U$5-T$6&lt;='Справочные данные'!$S217),1,0))</f>
        <v>0</v>
      </c>
      <c r="U217" s="4">
        <f>IF($U$5=0,0,IF(AND($U$5&gt;='Справочные данные'!$R217,$U$5&lt;='Справочные данные'!$S217),1,0))</f>
        <v>0</v>
      </c>
      <c r="V217" s="5">
        <f>IF($U$5=0,0,IF(AND($U$5+V$6&gt;='Справочные данные'!$R217,$U$5+V$6&lt;='Справочные данные'!$S217),1,0))</f>
        <v>0</v>
      </c>
      <c r="W217" s="4">
        <f>IF($X$5=0,0,IF(AND($X$5-W$6&gt;='Справочные данные'!$T217,$X$5-W$6&lt;='Справочные данные'!$U217),1,0))</f>
        <v>0</v>
      </c>
      <c r="X217" s="4">
        <f>IF($X$5=0,0,IF(AND($X$5&gt;='Справочные данные'!$T217,$X$5&lt;='Справочные данные'!$U217),1,0))</f>
        <v>0</v>
      </c>
      <c r="Y217" s="5">
        <f>IF($X$5=0,0,IF(AND($X$5+Y$6&gt;='Справочные данные'!$T217,$X$5+Y$6&lt;='Справочные данные'!$U217),1,0))</f>
        <v>0</v>
      </c>
      <c r="Z217" s="4">
        <f>IF($AA$5=0,0,IF(AND($AA$5-0.01&gt;='Справочные данные'!$V217,$AA$5-0.01&lt;='Справочные данные'!$W217),1,0))</f>
        <v>0</v>
      </c>
      <c r="AA217" s="4">
        <f>IF($AA$5=0,0,IF(AND($AA$5&gt;='Справочные данные'!$V217,$AA$5&lt;='Справочные данные'!$W217),1,0))</f>
        <v>0</v>
      </c>
      <c r="AB217" s="5">
        <f>IF($AA$5=0,0,IF(AND($AA$5+0.01&gt;='Справочные данные'!$V217,$AA$5+0.01&lt;='Справочные данные'!$W217),1,0))</f>
        <v>0</v>
      </c>
      <c r="AC217" s="4">
        <f>IF($AD$5=0,0,IF(AND($AD$5-AC$6&gt;='Справочные данные'!$X217,$AD$5-AC$6&lt;='Справочные данные'!$Y217),1,0))</f>
        <v>0</v>
      </c>
      <c r="AD217" s="4">
        <f>IF($AD$5=0,0,IF(AND($AD$5&gt;='Справочные данные'!$X217,$AD$5&lt;='Справочные данные'!$Y217),1,0))</f>
        <v>0</v>
      </c>
      <c r="AE217" s="5">
        <f>IF($AD$5=0,0,IF(AND($AD$5+AE$6&gt;='Справочные данные'!$X217,$AD$5+AE$6&lt;='Справочные данные'!$Y217),1,0))</f>
        <v>0</v>
      </c>
      <c r="AF217" s="4">
        <f>IF($AG$5=0,0,IF(AND($AG$5-AF$6&gt;='Справочные данные'!$AF217,$AG$5-AF$6&lt;='Справочные данные'!$AG217),1,0))</f>
        <v>0</v>
      </c>
      <c r="AG217" s="4">
        <f>IF($AG$5=0,0,IF(AND($AG$5&gt;='Справочные данные'!$AF217,$AG$5&lt;='Справочные данные'!$AG217),1,0))</f>
        <v>0</v>
      </c>
      <c r="AH217" s="5">
        <f>IF($AG$5=0,0,IF(AND($AG$5+AH$6&gt;='Справочные данные'!$AF217,$AG$5+AH$6&lt;='Справочные данные'!$AG217),1,0))</f>
        <v>0</v>
      </c>
      <c r="AI217" s="4">
        <f>IF($AJ$5=0,0,IF(AND($AJ$5-AI$6&gt;='Справочные данные'!$AH217,$AJ$5-AI$6&lt;='Справочные данные'!$AI217),1,0))</f>
        <v>0</v>
      </c>
      <c r="AJ217" s="4">
        <f>IF($AJ$5=0,0,IF(AND($AJ$5&gt;='Справочные данные'!$AH217,$AJ$5&lt;='Справочные данные'!$AI217),1,0))</f>
        <v>0</v>
      </c>
      <c r="AK217" s="5">
        <f>IF($AJ$5=0,0,IF(AND($AJ$5+AK$6&gt;='Справочные данные'!$AH217,$AJ$5+AK$6&lt;='Справочные данные'!$AI217),1,0))</f>
        <v>0</v>
      </c>
      <c r="AL217">
        <f t="shared" si="6"/>
        <v>11</v>
      </c>
      <c r="AM217" t="str">
        <f t="shared" si="7"/>
        <v>Внимание</v>
      </c>
      <c r="AN217" s="25" t="s">
        <v>239</v>
      </c>
    </row>
    <row r="218" spans="1:40" x14ac:dyDescent="0.25">
      <c r="A218" s="25" t="s">
        <v>240</v>
      </c>
      <c r="B218" s="17">
        <f>IF($C$5=0,0,IF(AND($C$5-0&gt;='Справочные данные'!B218,$C$5-0&lt;='Справочные данные'!C218),1,0))</f>
        <v>1</v>
      </c>
      <c r="C218" s="3">
        <f>IF($C$5=0,0,IF(AND($C$5&gt;='Справочные данные'!B218,'Справочные данные'!$B$2&lt;='Справочные данные'!C218),1,0))</f>
        <v>1</v>
      </c>
      <c r="D218" s="3">
        <f>IF($C$5=0,0,IF(AND($C$5+0.02&gt;='Справочные данные'!B218,$C$5+0.02&lt;='Справочные данные'!C218),1,0))</f>
        <v>1</v>
      </c>
      <c r="E218" s="4">
        <f>IF($F$5=0,0,IF(AND($F$5-0&gt;='Справочные данные'!D218,$F$5-0&lt;='Справочные данные'!E218),1,0))</f>
        <v>1</v>
      </c>
      <c r="F218" s="4">
        <f>IF($F$5=0,0,IF(AND($F$5&gt;='Справочные данные'!$D218,$F$5&lt;='Справочные данные'!E218),1,0))</f>
        <v>1</v>
      </c>
      <c r="G218" s="5">
        <f>IF($F$5=0,0,IF(AND($F$5+0.05&gt;='Справочные данные'!D218,$F$5+0.05&lt;='Справочные данные'!E218),1,0))</f>
        <v>1</v>
      </c>
      <c r="H218" s="4">
        <f>IF($I$5=0,0,IF(AND($I$5-0&gt;='Справочные данные'!$F218,$I$5-0&lt;='Справочные данные'!$G218),1,0))</f>
        <v>0</v>
      </c>
      <c r="I218" s="4">
        <f>IF($I$5=0,0,IF(AND($I$5&gt;='Справочные данные'!$F218,$I$5&lt;='Справочные данные'!$G218),1,0))</f>
        <v>0</v>
      </c>
      <c r="J218" s="5">
        <f>IF($I$5=0,0,IF(AND($I$5+0.1&gt;='Справочные данные'!F218,$I$5+0.1&lt;='Справочные данные'!G218),1,0))</f>
        <v>0</v>
      </c>
      <c r="K218" s="4">
        <f>IF($L$5=0,0,IF(AND($L$5-0&gt;='Справочные данные'!$L218,$L$5-0&lt;='Справочные данные'!$M218),1,0))</f>
        <v>1</v>
      </c>
      <c r="L218" s="4">
        <f>IF($L$5=0,0,IF(AND($L$5&gt;='Справочные данные'!$L218,$L$5&lt;='Справочные данные'!$M218),1,0))</f>
        <v>1</v>
      </c>
      <c r="M218" s="5">
        <f>IF($L$5=0,0,IF(AND($L$5+0.05&gt;='Справочные данные'!L218,$L$5+0.05&lt;='Справочные данные'!M218),1,0))</f>
        <v>1</v>
      </c>
      <c r="N218" s="4">
        <f>IF($O$5=0,0,IF(AND($O$5-N$6&gt;='Справочные данные'!$N218,$O$5-N$6&lt;='Справочные данные'!$O218),1,0))</f>
        <v>0</v>
      </c>
      <c r="O218" s="4">
        <f>IF($O$5=0,0,IF($O$5=0,0,IF(AND($O$5&gt;='Справочные данные'!$N218,$O$5&lt;='Справочные данные'!$O218),1,0)))</f>
        <v>1</v>
      </c>
      <c r="P218" s="5">
        <f>IF($O$5=0,0,IF(AND($O$5+P$6&gt;='Справочные данные'!$N218,$O$5+P$6&lt;='Справочные данные'!$O218),1,0))</f>
        <v>1</v>
      </c>
      <c r="Q218" s="4">
        <f>IF($R$5=0,0,IF(AND($R$5-0&gt;='Справочные данные'!$P218,$R$5-0&lt;='Справочные данные'!$Q218),1,0))</f>
        <v>0</v>
      </c>
      <c r="R218" s="4">
        <f>IF($R$5=0,0,IF(AND($R$5&gt;='Справочные данные'!$P218,$R$5&lt;='Справочные данные'!$Q218),1,0))</f>
        <v>0</v>
      </c>
      <c r="S218" s="5">
        <f>IF($R$5=0,0,IF(AND($R$5+0.05&gt;='Справочные данные'!$P218,$R$5+0.05&lt;='Справочные данные'!$Q218),1,0))</f>
        <v>0</v>
      </c>
      <c r="T218" s="4">
        <f>IF($U$5=0,0,IF(AND($U$5-T$6&gt;='Справочные данные'!$R218,$U$5-T$6&lt;='Справочные данные'!$S218),1,0))</f>
        <v>0</v>
      </c>
      <c r="U218" s="4">
        <f>IF($U$5=0,0,IF(AND($U$5&gt;='Справочные данные'!$R218,$U$5&lt;='Справочные данные'!$S218),1,0))</f>
        <v>0</v>
      </c>
      <c r="V218" s="5">
        <f>IF($U$5=0,0,IF(AND($U$5+V$6&gt;='Справочные данные'!$R218,$U$5+V$6&lt;='Справочные данные'!$S218),1,0))</f>
        <v>0</v>
      </c>
      <c r="W218" s="4">
        <f>IF($X$5=0,0,IF(AND($X$5-W$6&gt;='Справочные данные'!$T218,$X$5-W$6&lt;='Справочные данные'!$U218),1,0))</f>
        <v>0</v>
      </c>
      <c r="X218" s="4">
        <f>IF($X$5=0,0,IF(AND($X$5&gt;='Справочные данные'!$T218,$X$5&lt;='Справочные данные'!$U218),1,0))</f>
        <v>0</v>
      </c>
      <c r="Y218" s="5">
        <f>IF($X$5=0,0,IF(AND($X$5+Y$6&gt;='Справочные данные'!$T218,$X$5+Y$6&lt;='Справочные данные'!$U218),1,0))</f>
        <v>0</v>
      </c>
      <c r="Z218" s="4">
        <f>IF($AA$5=0,0,IF(AND($AA$5-0.01&gt;='Справочные данные'!$V218,$AA$5-0.01&lt;='Справочные данные'!$W218),1,0))</f>
        <v>0</v>
      </c>
      <c r="AA218" s="4">
        <f>IF($AA$5=0,0,IF(AND($AA$5&gt;='Справочные данные'!$V218,$AA$5&lt;='Справочные данные'!$W218),1,0))</f>
        <v>0</v>
      </c>
      <c r="AB218" s="5">
        <f>IF($AA$5=0,0,IF(AND($AA$5+0.01&gt;='Справочные данные'!$V218,$AA$5+0.01&lt;='Справочные данные'!$W218),1,0))</f>
        <v>0</v>
      </c>
      <c r="AC218" s="4">
        <f>IF($AD$5=0,0,IF(AND($AD$5-AC$6&gt;='Справочные данные'!$X218,$AD$5-AC$6&lt;='Справочные данные'!$Y218),1,0))</f>
        <v>0</v>
      </c>
      <c r="AD218" s="4">
        <f>IF($AD$5=0,0,IF(AND($AD$5&gt;='Справочные данные'!$X218,$AD$5&lt;='Справочные данные'!$Y218),1,0))</f>
        <v>0</v>
      </c>
      <c r="AE218" s="5">
        <f>IF($AD$5=0,0,IF(AND($AD$5+AE$6&gt;='Справочные данные'!$X218,$AD$5+AE$6&lt;='Справочные данные'!$Y218),1,0))</f>
        <v>0</v>
      </c>
      <c r="AF218" s="4">
        <f>IF($AG$5=0,0,IF(AND($AG$5-AF$6&gt;='Справочные данные'!$AF218,$AG$5-AF$6&lt;='Справочные данные'!$AG218),1,0))</f>
        <v>0</v>
      </c>
      <c r="AG218" s="4">
        <f>IF($AG$5=0,0,IF(AND($AG$5&gt;='Справочные данные'!$AF218,$AG$5&lt;='Справочные данные'!$AG218),1,0))</f>
        <v>0</v>
      </c>
      <c r="AH218" s="5">
        <f>IF($AG$5=0,0,IF(AND($AG$5+AH$6&gt;='Справочные данные'!$AF218,$AG$5+AH$6&lt;='Справочные данные'!$AG218),1,0))</f>
        <v>0</v>
      </c>
      <c r="AI218" s="4">
        <f>IF($AJ$5=0,0,IF(AND($AJ$5-AI$6&gt;='Справочные данные'!$AH218,$AJ$5-AI$6&lt;='Справочные данные'!$AI218),1,0))</f>
        <v>0</v>
      </c>
      <c r="AJ218" s="4">
        <f>IF($AJ$5=0,0,IF(AND($AJ$5&gt;='Справочные данные'!$AH218,$AJ$5&lt;='Справочные данные'!$AI218),1,0))</f>
        <v>0</v>
      </c>
      <c r="AK218" s="5">
        <f>IF($AJ$5=0,0,IF(AND($AJ$5+AK$6&gt;='Справочные данные'!$AH218,$AJ$5+AK$6&lt;='Справочные данные'!$AI218),1,0))</f>
        <v>0</v>
      </c>
      <c r="AL218">
        <f t="shared" si="6"/>
        <v>11</v>
      </c>
      <c r="AM218" t="str">
        <f t="shared" si="7"/>
        <v>Внимание</v>
      </c>
      <c r="AN218" s="25" t="s">
        <v>240</v>
      </c>
    </row>
    <row r="219" spans="1:40" x14ac:dyDescent="0.25">
      <c r="A219" s="25" t="s">
        <v>241</v>
      </c>
      <c r="B219" s="17">
        <f>IF($C$5=0,0,IF(AND($C$5-0&gt;='Справочные данные'!B219,$C$5-0&lt;='Справочные данные'!C219),1,0))</f>
        <v>0</v>
      </c>
      <c r="C219" s="3">
        <f>IF($C$5=0,0,IF(AND($C$5&gt;='Справочные данные'!B219,'Справочные данные'!$B$2&lt;='Справочные данные'!C219),1,0))</f>
        <v>0</v>
      </c>
      <c r="D219" s="3">
        <f>IF($C$5=0,0,IF(AND($C$5+0.02&gt;='Справочные данные'!B219,$C$5+0.02&lt;='Справочные данные'!C219),1,0))</f>
        <v>0</v>
      </c>
      <c r="E219" s="4">
        <f>IF($F$5=0,0,IF(AND($F$5-0&gt;='Справочные данные'!D219,$F$5-0&lt;='Справочные данные'!E219),1,0))</f>
        <v>1</v>
      </c>
      <c r="F219" s="4">
        <f>IF($F$5=0,0,IF(AND($F$5&gt;='Справочные данные'!$D219,$F$5&lt;='Справочные данные'!E219),1,0))</f>
        <v>1</v>
      </c>
      <c r="G219" s="5">
        <f>IF($F$5=0,0,IF(AND($F$5+0.05&gt;='Справочные данные'!D219,$F$5+0.05&lt;='Справочные данные'!E219),1,0))</f>
        <v>1</v>
      </c>
      <c r="H219" s="4">
        <f>IF($I$5=0,0,IF(AND($I$5-0&gt;='Справочные данные'!$F219,$I$5-0&lt;='Справочные данные'!$G219),1,0))</f>
        <v>0</v>
      </c>
      <c r="I219" s="4">
        <f>IF($I$5=0,0,IF(AND($I$5&gt;='Справочные данные'!$F219,$I$5&lt;='Справочные данные'!$G219),1,0))</f>
        <v>0</v>
      </c>
      <c r="J219" s="5">
        <f>IF($I$5=0,0,IF(AND($I$5+0.1&gt;='Справочные данные'!F219,$I$5+0.1&lt;='Справочные данные'!G219),1,0))</f>
        <v>0</v>
      </c>
      <c r="K219" s="4">
        <f>IF($L$5=0,0,IF(AND($L$5-0&gt;='Справочные данные'!$L219,$L$5-0&lt;='Справочные данные'!$M219),1,0))</f>
        <v>0</v>
      </c>
      <c r="L219" s="4">
        <f>IF($L$5=0,0,IF(AND($L$5&gt;='Справочные данные'!$L219,$L$5&lt;='Справочные данные'!$M219),1,0))</f>
        <v>0</v>
      </c>
      <c r="M219" s="5">
        <f>IF($L$5=0,0,IF(AND($L$5+0.05&gt;='Справочные данные'!L219,$L$5+0.05&lt;='Справочные данные'!M219),1,0))</f>
        <v>0</v>
      </c>
      <c r="N219" s="4">
        <f>IF($O$5=0,0,IF(AND($O$5-N$6&gt;='Справочные данные'!$N219,$O$5-N$6&lt;='Справочные данные'!$O219),1,0))</f>
        <v>0</v>
      </c>
      <c r="O219" s="4">
        <f>IF($O$5=0,0,IF($O$5=0,0,IF(AND($O$5&gt;='Справочные данные'!$N219,$O$5&lt;='Справочные данные'!$O219),1,0)))</f>
        <v>1</v>
      </c>
      <c r="P219" s="5">
        <f>IF($O$5=0,0,IF(AND($O$5+P$6&gt;='Справочные данные'!$N219,$O$5+P$6&lt;='Справочные данные'!$O219),1,0))</f>
        <v>1</v>
      </c>
      <c r="Q219" s="4">
        <f>IF($R$5=0,0,IF(AND($R$5-0&gt;='Справочные данные'!$P219,$R$5-0&lt;='Справочные данные'!$Q219),1,0))</f>
        <v>0</v>
      </c>
      <c r="R219" s="4">
        <f>IF($R$5=0,0,IF(AND($R$5&gt;='Справочные данные'!$P219,$R$5&lt;='Справочные данные'!$Q219),1,0))</f>
        <v>0</v>
      </c>
      <c r="S219" s="5">
        <f>IF($R$5=0,0,IF(AND($R$5+0.05&gt;='Справочные данные'!$P219,$R$5+0.05&lt;='Справочные данные'!$Q219),1,0))</f>
        <v>0</v>
      </c>
      <c r="T219" s="4">
        <f>IF($U$5=0,0,IF(AND($U$5-T$6&gt;='Справочные данные'!$R219,$U$5-T$6&lt;='Справочные данные'!$S219),1,0))</f>
        <v>0</v>
      </c>
      <c r="U219" s="4">
        <f>IF($U$5=0,0,IF(AND($U$5&gt;='Справочные данные'!$R219,$U$5&lt;='Справочные данные'!$S219),1,0))</f>
        <v>0</v>
      </c>
      <c r="V219" s="5">
        <f>IF($U$5=0,0,IF(AND($U$5+V$6&gt;='Справочные данные'!$R219,$U$5+V$6&lt;='Справочные данные'!$S219),1,0))</f>
        <v>0</v>
      </c>
      <c r="W219" s="4">
        <f>IF($X$5=0,0,IF(AND($X$5-W$6&gt;='Справочные данные'!$T219,$X$5-W$6&lt;='Справочные данные'!$U219),1,0))</f>
        <v>0</v>
      </c>
      <c r="X219" s="4">
        <f>IF($X$5=0,0,IF(AND($X$5&gt;='Справочные данные'!$T219,$X$5&lt;='Справочные данные'!$U219),1,0))</f>
        <v>0</v>
      </c>
      <c r="Y219" s="5">
        <f>IF($X$5=0,0,IF(AND($X$5+Y$6&gt;='Справочные данные'!$T219,$X$5+Y$6&lt;='Справочные данные'!$U219),1,0))</f>
        <v>0</v>
      </c>
      <c r="Z219" s="4">
        <f>IF($AA$5=0,0,IF(AND($AA$5-0.01&gt;='Справочные данные'!$V219,$AA$5-0.01&lt;='Справочные данные'!$W219),1,0))</f>
        <v>0</v>
      </c>
      <c r="AA219" s="4">
        <f>IF($AA$5=0,0,IF(AND($AA$5&gt;='Справочные данные'!$V219,$AA$5&lt;='Справочные данные'!$W219),1,0))</f>
        <v>0</v>
      </c>
      <c r="AB219" s="5">
        <f>IF($AA$5=0,0,IF(AND($AA$5+0.01&gt;='Справочные данные'!$V219,$AA$5+0.01&lt;='Справочные данные'!$W219),1,0))</f>
        <v>0</v>
      </c>
      <c r="AC219" s="4">
        <f>IF($AD$5=0,0,IF(AND($AD$5-AC$6&gt;='Справочные данные'!$X219,$AD$5-AC$6&lt;='Справочные данные'!$Y219),1,0))</f>
        <v>0</v>
      </c>
      <c r="AD219" s="4">
        <f>IF($AD$5=0,0,IF(AND($AD$5&gt;='Справочные данные'!$X219,$AD$5&lt;='Справочные данные'!$Y219),1,0))</f>
        <v>0</v>
      </c>
      <c r="AE219" s="5">
        <f>IF($AD$5=0,0,IF(AND($AD$5+AE$6&gt;='Справочные данные'!$X219,$AD$5+AE$6&lt;='Справочные данные'!$Y219),1,0))</f>
        <v>0</v>
      </c>
      <c r="AF219" s="4">
        <f>IF($AG$5=0,0,IF(AND($AG$5-AF$6&gt;='Справочные данные'!$AF219,$AG$5-AF$6&lt;='Справочные данные'!$AG219),1,0))</f>
        <v>0</v>
      </c>
      <c r="AG219" s="4">
        <f>IF($AG$5=0,0,IF(AND($AG$5&gt;='Справочные данные'!$AF219,$AG$5&lt;='Справочные данные'!$AG219),1,0))</f>
        <v>0</v>
      </c>
      <c r="AH219" s="5">
        <f>IF($AG$5=0,0,IF(AND($AG$5+AH$6&gt;='Справочные данные'!$AF219,$AG$5+AH$6&lt;='Справочные данные'!$AG219),1,0))</f>
        <v>0</v>
      </c>
      <c r="AI219" s="4">
        <f>IF($AJ$5=0,0,IF(AND($AJ$5-AI$6&gt;='Справочные данные'!$AH219,$AJ$5-AI$6&lt;='Справочные данные'!$AI219),1,0))</f>
        <v>0</v>
      </c>
      <c r="AJ219" s="4">
        <f>IF($AJ$5=0,0,IF(AND($AJ$5&gt;='Справочные данные'!$AH219,$AJ$5&lt;='Справочные данные'!$AI219),1,0))</f>
        <v>0</v>
      </c>
      <c r="AK219" s="5">
        <f>IF($AJ$5=0,0,IF(AND($AJ$5+AK$6&gt;='Справочные данные'!$AH219,$AJ$5+AK$6&lt;='Справочные данные'!$AI219),1,0))</f>
        <v>0</v>
      </c>
      <c r="AL219">
        <f t="shared" si="6"/>
        <v>5</v>
      </c>
      <c r="AM219" t="str">
        <f t="shared" si="7"/>
        <v>-</v>
      </c>
      <c r="AN219" s="25" t="s">
        <v>241</v>
      </c>
    </row>
    <row r="220" spans="1:40" x14ac:dyDescent="0.25">
      <c r="A220" s="25" t="s">
        <v>242</v>
      </c>
      <c r="B220" s="17">
        <f>IF($C$5=0,0,IF(AND($C$5-0&gt;='Справочные данные'!B220,$C$5-0&lt;='Справочные данные'!C220),1,0))</f>
        <v>0</v>
      </c>
      <c r="C220" s="3">
        <f>IF($C$5=0,0,IF(AND($C$5&gt;='Справочные данные'!B220,'Справочные данные'!$B$2&lt;='Справочные данные'!C220),1,0))</f>
        <v>0</v>
      </c>
      <c r="D220" s="3">
        <f>IF($C$5=0,0,IF(AND($C$5+0.02&gt;='Справочные данные'!B220,$C$5+0.02&lt;='Справочные данные'!C220),1,0))</f>
        <v>0</v>
      </c>
      <c r="E220" s="4">
        <f>IF($F$5=0,0,IF(AND($F$5-0&gt;='Справочные данные'!D220,$F$5-0&lt;='Справочные данные'!E220),1,0))</f>
        <v>1</v>
      </c>
      <c r="F220" s="4">
        <f>IF($F$5=0,0,IF(AND($F$5&gt;='Справочные данные'!$D220,$F$5&lt;='Справочные данные'!E220),1,0))</f>
        <v>1</v>
      </c>
      <c r="G220" s="5">
        <f>IF($F$5=0,0,IF(AND($F$5+0.05&gt;='Справочные данные'!D220,$F$5+0.05&lt;='Справочные данные'!E220),1,0))</f>
        <v>1</v>
      </c>
      <c r="H220" s="4">
        <f>IF($I$5=0,0,IF(AND($I$5-0&gt;='Справочные данные'!$F220,$I$5-0&lt;='Справочные данные'!$G220),1,0))</f>
        <v>0</v>
      </c>
      <c r="I220" s="4">
        <f>IF($I$5=0,0,IF(AND($I$5&gt;='Справочные данные'!$F220,$I$5&lt;='Справочные данные'!$G220),1,0))</f>
        <v>0</v>
      </c>
      <c r="J220" s="5">
        <f>IF($I$5=0,0,IF(AND($I$5+0.1&gt;='Справочные данные'!F220,$I$5+0.1&lt;='Справочные данные'!G220),1,0))</f>
        <v>0</v>
      </c>
      <c r="K220" s="4">
        <f>IF($L$5=0,0,IF(AND($L$5-0&gt;='Справочные данные'!$L220,$L$5-0&lt;='Справочные данные'!$M220),1,0))</f>
        <v>1</v>
      </c>
      <c r="L220" s="4">
        <f>IF($L$5=0,0,IF(AND($L$5&gt;='Справочные данные'!$L220,$L$5&lt;='Справочные данные'!$M220),1,0))</f>
        <v>1</v>
      </c>
      <c r="M220" s="5">
        <f>IF($L$5=0,0,IF(AND($L$5+0.05&gt;='Справочные данные'!L220,$L$5+0.05&lt;='Справочные данные'!M220),1,0))</f>
        <v>1</v>
      </c>
      <c r="N220" s="4">
        <f>IF($O$5=0,0,IF(AND($O$5-N$6&gt;='Справочные данные'!$N220,$O$5-N$6&lt;='Справочные данные'!$O220),1,0))</f>
        <v>0</v>
      </c>
      <c r="O220" s="4">
        <f>IF($O$5=0,0,IF($O$5=0,0,IF(AND($O$5&gt;='Справочные данные'!$N220,$O$5&lt;='Справочные данные'!$O220),1,0)))</f>
        <v>1</v>
      </c>
      <c r="P220" s="5">
        <f>IF($O$5=0,0,IF(AND($O$5+P$6&gt;='Справочные данные'!$N220,$O$5+P$6&lt;='Справочные данные'!$O220),1,0))</f>
        <v>1</v>
      </c>
      <c r="Q220" s="4">
        <f>IF($R$5=0,0,IF(AND($R$5-0&gt;='Справочные данные'!$P220,$R$5-0&lt;='Справочные данные'!$Q220),1,0))</f>
        <v>0</v>
      </c>
      <c r="R220" s="4">
        <f>IF($R$5=0,0,IF(AND($R$5&gt;='Справочные данные'!$P220,$R$5&lt;='Справочные данные'!$Q220),1,0))</f>
        <v>0</v>
      </c>
      <c r="S220" s="5">
        <f>IF($R$5=0,0,IF(AND($R$5+0.05&gt;='Справочные данные'!$P220,$R$5+0.05&lt;='Справочные данные'!$Q220),1,0))</f>
        <v>0</v>
      </c>
      <c r="T220" s="4">
        <f>IF($U$5=0,0,IF(AND($U$5-T$6&gt;='Справочные данные'!$R220,$U$5-T$6&lt;='Справочные данные'!$S220),1,0))</f>
        <v>0</v>
      </c>
      <c r="U220" s="4">
        <f>IF($U$5=0,0,IF(AND($U$5&gt;='Справочные данные'!$R220,$U$5&lt;='Справочные данные'!$S220),1,0))</f>
        <v>0</v>
      </c>
      <c r="V220" s="5">
        <f>IF($U$5=0,0,IF(AND($U$5+V$6&gt;='Справочные данные'!$R220,$U$5+V$6&lt;='Справочные данные'!$S220),1,0))</f>
        <v>0</v>
      </c>
      <c r="W220" s="4">
        <f>IF($X$5=0,0,IF(AND($X$5-W$6&gt;='Справочные данные'!$T220,$X$5-W$6&lt;='Справочные данные'!$U220),1,0))</f>
        <v>0</v>
      </c>
      <c r="X220" s="4">
        <f>IF($X$5=0,0,IF(AND($X$5&gt;='Справочные данные'!$T220,$X$5&lt;='Справочные данные'!$U220),1,0))</f>
        <v>0</v>
      </c>
      <c r="Y220" s="5">
        <f>IF($X$5=0,0,IF(AND($X$5+Y$6&gt;='Справочные данные'!$T220,$X$5+Y$6&lt;='Справочные данные'!$U220),1,0))</f>
        <v>0</v>
      </c>
      <c r="Z220" s="4">
        <f>IF($AA$5=0,0,IF(AND($AA$5-0.01&gt;='Справочные данные'!$V220,$AA$5-0.01&lt;='Справочные данные'!$W220),1,0))</f>
        <v>0</v>
      </c>
      <c r="AA220" s="4">
        <f>IF($AA$5=0,0,IF(AND($AA$5&gt;='Справочные данные'!$V220,$AA$5&lt;='Справочные данные'!$W220),1,0))</f>
        <v>0</v>
      </c>
      <c r="AB220" s="5">
        <f>IF($AA$5=0,0,IF(AND($AA$5+0.01&gt;='Справочные данные'!$V220,$AA$5+0.01&lt;='Справочные данные'!$W220),1,0))</f>
        <v>0</v>
      </c>
      <c r="AC220" s="4">
        <f>IF($AD$5=0,0,IF(AND($AD$5-AC$6&gt;='Справочные данные'!$X220,$AD$5-AC$6&lt;='Справочные данные'!$Y220),1,0))</f>
        <v>0</v>
      </c>
      <c r="AD220" s="4">
        <f>IF($AD$5=0,0,IF(AND($AD$5&gt;='Справочные данные'!$X220,$AD$5&lt;='Справочные данные'!$Y220),1,0))</f>
        <v>0</v>
      </c>
      <c r="AE220" s="5">
        <f>IF($AD$5=0,0,IF(AND($AD$5+AE$6&gt;='Справочные данные'!$X220,$AD$5+AE$6&lt;='Справочные данные'!$Y220),1,0))</f>
        <v>0</v>
      </c>
      <c r="AF220" s="4">
        <f>IF($AG$5=0,0,IF(AND($AG$5-AF$6&gt;='Справочные данные'!$AF220,$AG$5-AF$6&lt;='Справочные данные'!$AG220),1,0))</f>
        <v>0</v>
      </c>
      <c r="AG220" s="4">
        <f>IF($AG$5=0,0,IF(AND($AG$5&gt;='Справочные данные'!$AF220,$AG$5&lt;='Справочные данные'!$AG220),1,0))</f>
        <v>0</v>
      </c>
      <c r="AH220" s="5">
        <f>IF($AG$5=0,0,IF(AND($AG$5+AH$6&gt;='Справочные данные'!$AF220,$AG$5+AH$6&lt;='Справочные данные'!$AG220),1,0))</f>
        <v>0</v>
      </c>
      <c r="AI220" s="4">
        <f>IF($AJ$5=0,0,IF(AND($AJ$5-AI$6&gt;='Справочные данные'!$AH220,$AJ$5-AI$6&lt;='Справочные данные'!$AI220),1,0))</f>
        <v>0</v>
      </c>
      <c r="AJ220" s="4">
        <f>IF($AJ$5=0,0,IF(AND($AJ$5&gt;='Справочные данные'!$AH220,$AJ$5&lt;='Справочные данные'!$AI220),1,0))</f>
        <v>0</v>
      </c>
      <c r="AK220" s="5">
        <f>IF($AJ$5=0,0,IF(AND($AJ$5+AK$6&gt;='Справочные данные'!$AH220,$AJ$5+AK$6&lt;='Справочные данные'!$AI220),1,0))</f>
        <v>0</v>
      </c>
      <c r="AL220">
        <f t="shared" si="6"/>
        <v>8</v>
      </c>
      <c r="AM220" t="str">
        <f t="shared" si="7"/>
        <v>-</v>
      </c>
      <c r="AN220" s="25" t="s">
        <v>242</v>
      </c>
    </row>
    <row r="221" spans="1:40" x14ac:dyDescent="0.25">
      <c r="A221" s="25" t="s">
        <v>243</v>
      </c>
      <c r="B221" s="17">
        <f>IF($C$5=0,0,IF(AND($C$5-0&gt;='Справочные данные'!B221,$C$5-0&lt;='Справочные данные'!C221),1,0))</f>
        <v>0</v>
      </c>
      <c r="C221" s="3">
        <f>IF($C$5=0,0,IF(AND($C$5&gt;='Справочные данные'!B221,'Справочные данные'!$B$2&lt;='Справочные данные'!C221),1,0))</f>
        <v>0</v>
      </c>
      <c r="D221" s="3">
        <f>IF($C$5=0,0,IF(AND($C$5+0.02&gt;='Справочные данные'!B221,$C$5+0.02&lt;='Справочные данные'!C221),1,0))</f>
        <v>0</v>
      </c>
      <c r="E221" s="4">
        <f>IF($F$5=0,0,IF(AND($F$5-0&gt;='Справочные данные'!D221,$F$5-0&lt;='Справочные данные'!E221),1,0))</f>
        <v>1</v>
      </c>
      <c r="F221" s="4">
        <f>IF($F$5=0,0,IF(AND($F$5&gt;='Справочные данные'!$D221,$F$5&lt;='Справочные данные'!E221),1,0))</f>
        <v>1</v>
      </c>
      <c r="G221" s="5">
        <f>IF($F$5=0,0,IF(AND($F$5+0.05&gt;='Справочные данные'!D221,$F$5+0.05&lt;='Справочные данные'!E221),1,0))</f>
        <v>1</v>
      </c>
      <c r="H221" s="4">
        <f>IF($I$5=0,0,IF(AND($I$5-0&gt;='Справочные данные'!$F221,$I$5-0&lt;='Справочные данные'!$G221),1,0))</f>
        <v>0</v>
      </c>
      <c r="I221" s="4">
        <f>IF($I$5=0,0,IF(AND($I$5&gt;='Справочные данные'!$F221,$I$5&lt;='Справочные данные'!$G221),1,0))</f>
        <v>0</v>
      </c>
      <c r="J221" s="5">
        <f>IF($I$5=0,0,IF(AND($I$5+0.1&gt;='Справочные данные'!F221,$I$5+0.1&lt;='Справочные данные'!G221),1,0))</f>
        <v>0</v>
      </c>
      <c r="K221" s="4">
        <f>IF($L$5=0,0,IF(AND($L$5-0&gt;='Справочные данные'!$L221,$L$5-0&lt;='Справочные данные'!$M221),1,0))</f>
        <v>0</v>
      </c>
      <c r="L221" s="4">
        <f>IF($L$5=0,0,IF(AND($L$5&gt;='Справочные данные'!$L221,$L$5&lt;='Справочные данные'!$M221),1,0))</f>
        <v>0</v>
      </c>
      <c r="M221" s="5">
        <f>IF($L$5=0,0,IF(AND($L$5+0.05&gt;='Справочные данные'!L221,$L$5+0.05&lt;='Справочные данные'!M221),1,0))</f>
        <v>0</v>
      </c>
      <c r="N221" s="4">
        <f>IF($O$5=0,0,IF(AND($O$5-N$6&gt;='Справочные данные'!$N221,$O$5-N$6&lt;='Справочные данные'!$O221),1,0))</f>
        <v>0</v>
      </c>
      <c r="O221" s="4">
        <f>IF($O$5=0,0,IF($O$5=0,0,IF(AND($O$5&gt;='Справочные данные'!$N221,$O$5&lt;='Справочные данные'!$O221),1,0)))</f>
        <v>1</v>
      </c>
      <c r="P221" s="5">
        <f>IF($O$5=0,0,IF(AND($O$5+P$6&gt;='Справочные данные'!$N221,$O$5+P$6&lt;='Справочные данные'!$O221),1,0))</f>
        <v>1</v>
      </c>
      <c r="Q221" s="4">
        <f>IF($R$5=0,0,IF(AND($R$5-0&gt;='Справочные данные'!$P221,$R$5-0&lt;='Справочные данные'!$Q221),1,0))</f>
        <v>0</v>
      </c>
      <c r="R221" s="4">
        <f>IF($R$5=0,0,IF(AND($R$5&gt;='Справочные данные'!$P221,$R$5&lt;='Справочные данные'!$Q221),1,0))</f>
        <v>0</v>
      </c>
      <c r="S221" s="5">
        <f>IF($R$5=0,0,IF(AND($R$5+0.05&gt;='Справочные данные'!$P221,$R$5+0.05&lt;='Справочные данные'!$Q221),1,0))</f>
        <v>0</v>
      </c>
      <c r="T221" s="4">
        <f>IF($U$5=0,0,IF(AND($U$5-T$6&gt;='Справочные данные'!$R221,$U$5-T$6&lt;='Справочные данные'!$S221),1,0))</f>
        <v>0</v>
      </c>
      <c r="U221" s="4">
        <f>IF($U$5=0,0,IF(AND($U$5&gt;='Справочные данные'!$R221,$U$5&lt;='Справочные данные'!$S221),1,0))</f>
        <v>0</v>
      </c>
      <c r="V221" s="5">
        <f>IF($U$5=0,0,IF(AND($U$5+V$6&gt;='Справочные данные'!$R221,$U$5+V$6&lt;='Справочные данные'!$S221),1,0))</f>
        <v>0</v>
      </c>
      <c r="W221" s="4">
        <f>IF($X$5=0,0,IF(AND($X$5-W$6&gt;='Справочные данные'!$T221,$X$5-W$6&lt;='Справочные данные'!$U221),1,0))</f>
        <v>0</v>
      </c>
      <c r="X221" s="4">
        <f>IF($X$5=0,0,IF(AND($X$5&gt;='Справочные данные'!$T221,$X$5&lt;='Справочные данные'!$U221),1,0))</f>
        <v>0</v>
      </c>
      <c r="Y221" s="5">
        <f>IF($X$5=0,0,IF(AND($X$5+Y$6&gt;='Справочные данные'!$T221,$X$5+Y$6&lt;='Справочные данные'!$U221),1,0))</f>
        <v>0</v>
      </c>
      <c r="Z221" s="4">
        <f>IF($AA$5=0,0,IF(AND($AA$5-0.01&gt;='Справочные данные'!$V221,$AA$5-0.01&lt;='Справочные данные'!$W221),1,0))</f>
        <v>0</v>
      </c>
      <c r="AA221" s="4">
        <f>IF($AA$5=0,0,IF(AND($AA$5&gt;='Справочные данные'!$V221,$AA$5&lt;='Справочные данные'!$W221),1,0))</f>
        <v>0</v>
      </c>
      <c r="AB221" s="5">
        <f>IF($AA$5=0,0,IF(AND($AA$5+0.01&gt;='Справочные данные'!$V221,$AA$5+0.01&lt;='Справочные данные'!$W221),1,0))</f>
        <v>0</v>
      </c>
      <c r="AC221" s="4">
        <f>IF($AD$5=0,0,IF(AND($AD$5-AC$6&gt;='Справочные данные'!$X221,$AD$5-AC$6&lt;='Справочные данные'!$Y221),1,0))</f>
        <v>0</v>
      </c>
      <c r="AD221" s="4">
        <f>IF($AD$5=0,0,IF(AND($AD$5&gt;='Справочные данные'!$X221,$AD$5&lt;='Справочные данные'!$Y221),1,0))</f>
        <v>0</v>
      </c>
      <c r="AE221" s="5">
        <f>IF($AD$5=0,0,IF(AND($AD$5+AE$6&gt;='Справочные данные'!$X221,$AD$5+AE$6&lt;='Справочные данные'!$Y221),1,0))</f>
        <v>0</v>
      </c>
      <c r="AF221" s="4">
        <f>IF($AG$5=0,0,IF(AND($AG$5-AF$6&gt;='Справочные данные'!$AF221,$AG$5-AF$6&lt;='Справочные данные'!$AG221),1,0))</f>
        <v>0</v>
      </c>
      <c r="AG221" s="4">
        <f>IF($AG$5=0,0,IF(AND($AG$5&gt;='Справочные данные'!$AF221,$AG$5&lt;='Справочные данные'!$AG221),1,0))</f>
        <v>0</v>
      </c>
      <c r="AH221" s="5">
        <f>IF($AG$5=0,0,IF(AND($AG$5+AH$6&gt;='Справочные данные'!$AF221,$AG$5+AH$6&lt;='Справочные данные'!$AG221),1,0))</f>
        <v>0</v>
      </c>
      <c r="AI221" s="4">
        <f>IF($AJ$5=0,0,IF(AND($AJ$5-AI$6&gt;='Справочные данные'!$AH221,$AJ$5-AI$6&lt;='Справочные данные'!$AI221),1,0))</f>
        <v>0</v>
      </c>
      <c r="AJ221" s="4">
        <f>IF($AJ$5=0,0,IF(AND($AJ$5&gt;='Справочные данные'!$AH221,$AJ$5&lt;='Справочные данные'!$AI221),1,0))</f>
        <v>0</v>
      </c>
      <c r="AK221" s="5">
        <f>IF($AJ$5=0,0,IF(AND($AJ$5+AK$6&gt;='Справочные данные'!$AH221,$AJ$5+AK$6&lt;='Справочные данные'!$AI221),1,0))</f>
        <v>0</v>
      </c>
      <c r="AL221">
        <f t="shared" si="6"/>
        <v>5</v>
      </c>
      <c r="AM221" t="str">
        <f t="shared" si="7"/>
        <v>-</v>
      </c>
      <c r="AN221" s="25" t="s">
        <v>243</v>
      </c>
    </row>
    <row r="222" spans="1:40" x14ac:dyDescent="0.25">
      <c r="A222" s="25" t="s">
        <v>244</v>
      </c>
      <c r="B222" s="17">
        <f>IF($C$5=0,0,IF(AND($C$5-0&gt;='Справочные данные'!B222,$C$5-0&lt;='Справочные данные'!C222),1,0))</f>
        <v>0</v>
      </c>
      <c r="C222" s="3">
        <f>IF($C$5=0,0,IF(AND($C$5&gt;='Справочные данные'!B222,'Справочные данные'!$B$2&lt;='Справочные данные'!C222),1,0))</f>
        <v>0</v>
      </c>
      <c r="D222" s="3">
        <f>IF($C$5=0,0,IF(AND($C$5+0.02&gt;='Справочные данные'!B222,$C$5+0.02&lt;='Справочные данные'!C222),1,0))</f>
        <v>0</v>
      </c>
      <c r="E222" s="4">
        <f>IF($F$5=0,0,IF(AND($F$5-0&gt;='Справочные данные'!D222,$F$5-0&lt;='Справочные данные'!E222),1,0))</f>
        <v>1</v>
      </c>
      <c r="F222" s="4">
        <f>IF($F$5=0,0,IF(AND($F$5&gt;='Справочные данные'!$D222,$F$5&lt;='Справочные данные'!E222),1,0))</f>
        <v>1</v>
      </c>
      <c r="G222" s="5">
        <f>IF($F$5=0,0,IF(AND($F$5+0.05&gt;='Справочные данные'!D222,$F$5+0.05&lt;='Справочные данные'!E222),1,0))</f>
        <v>1</v>
      </c>
      <c r="H222" s="4">
        <f>IF($I$5=0,0,IF(AND($I$5-0&gt;='Справочные данные'!$F222,$I$5-0&lt;='Справочные данные'!$G222),1,0))</f>
        <v>0</v>
      </c>
      <c r="I222" s="4">
        <f>IF($I$5=0,0,IF(AND($I$5&gt;='Справочные данные'!$F222,$I$5&lt;='Справочные данные'!$G222),1,0))</f>
        <v>0</v>
      </c>
      <c r="J222" s="5">
        <f>IF($I$5=0,0,IF(AND($I$5+0.1&gt;='Справочные данные'!F222,$I$5+0.1&lt;='Справочные данные'!G222),1,0))</f>
        <v>0</v>
      </c>
      <c r="K222" s="4">
        <f>IF($L$5=0,0,IF(AND($L$5-0&gt;='Справочные данные'!$L222,$L$5-0&lt;='Справочные данные'!$M222),1,0))</f>
        <v>0</v>
      </c>
      <c r="L222" s="4">
        <f>IF($L$5=0,0,IF(AND($L$5&gt;='Справочные данные'!$L222,$L$5&lt;='Справочные данные'!$M222),1,0))</f>
        <v>0</v>
      </c>
      <c r="M222" s="5">
        <f>IF($L$5=0,0,IF(AND($L$5+0.05&gt;='Справочные данные'!L222,$L$5+0.05&lt;='Справочные данные'!M222),1,0))</f>
        <v>0</v>
      </c>
      <c r="N222" s="4">
        <f>IF($O$5=0,0,IF(AND($O$5-N$6&gt;='Справочные данные'!$N222,$O$5-N$6&lt;='Справочные данные'!$O222),1,0))</f>
        <v>0</v>
      </c>
      <c r="O222" s="4">
        <f>IF($O$5=0,0,IF($O$5=0,0,IF(AND($O$5&gt;='Справочные данные'!$N222,$O$5&lt;='Справочные данные'!$O222),1,0)))</f>
        <v>1</v>
      </c>
      <c r="P222" s="5">
        <f>IF($O$5=0,0,IF(AND($O$5+P$6&gt;='Справочные данные'!$N222,$O$5+P$6&lt;='Справочные данные'!$O222),1,0))</f>
        <v>1</v>
      </c>
      <c r="Q222" s="4">
        <f>IF($R$5=0,0,IF(AND($R$5-0&gt;='Справочные данные'!$P222,$R$5-0&lt;='Справочные данные'!$Q222),1,0))</f>
        <v>0</v>
      </c>
      <c r="R222" s="4">
        <f>IF($R$5=0,0,IF(AND($R$5&gt;='Справочные данные'!$P222,$R$5&lt;='Справочные данные'!$Q222),1,0))</f>
        <v>0</v>
      </c>
      <c r="S222" s="5">
        <f>IF($R$5=0,0,IF(AND($R$5+0.05&gt;='Справочные данные'!$P222,$R$5+0.05&lt;='Справочные данные'!$Q222),1,0))</f>
        <v>0</v>
      </c>
      <c r="T222" s="4">
        <f>IF($U$5=0,0,IF(AND($U$5-T$6&gt;='Справочные данные'!$R222,$U$5-T$6&lt;='Справочные данные'!$S222),1,0))</f>
        <v>0</v>
      </c>
      <c r="U222" s="4">
        <f>IF($U$5=0,0,IF(AND($U$5&gt;='Справочные данные'!$R222,$U$5&lt;='Справочные данные'!$S222),1,0))</f>
        <v>0</v>
      </c>
      <c r="V222" s="5">
        <f>IF($U$5=0,0,IF(AND($U$5+V$6&gt;='Справочные данные'!$R222,$U$5+V$6&lt;='Справочные данные'!$S222),1,0))</f>
        <v>0</v>
      </c>
      <c r="W222" s="4">
        <f>IF($X$5=0,0,IF(AND($X$5-W$6&gt;='Справочные данные'!$T222,$X$5-W$6&lt;='Справочные данные'!$U222),1,0))</f>
        <v>0</v>
      </c>
      <c r="X222" s="4">
        <f>IF($X$5=0,0,IF(AND($X$5&gt;='Справочные данные'!$T222,$X$5&lt;='Справочные данные'!$U222),1,0))</f>
        <v>0</v>
      </c>
      <c r="Y222" s="5">
        <f>IF($X$5=0,0,IF(AND($X$5+Y$6&gt;='Справочные данные'!$T222,$X$5+Y$6&lt;='Справочные данные'!$U222),1,0))</f>
        <v>0</v>
      </c>
      <c r="Z222" s="4">
        <f>IF($AA$5=0,0,IF(AND($AA$5-0.01&gt;='Справочные данные'!$V222,$AA$5-0.01&lt;='Справочные данные'!$W222),1,0))</f>
        <v>0</v>
      </c>
      <c r="AA222" s="4">
        <f>IF($AA$5=0,0,IF(AND($AA$5&gt;='Справочные данные'!$V222,$AA$5&lt;='Справочные данные'!$W222),1,0))</f>
        <v>0</v>
      </c>
      <c r="AB222" s="5">
        <f>IF($AA$5=0,0,IF(AND($AA$5+0.01&gt;='Справочные данные'!$V222,$AA$5+0.01&lt;='Справочные данные'!$W222),1,0))</f>
        <v>0</v>
      </c>
      <c r="AC222" s="4">
        <f>IF($AD$5=0,0,IF(AND($AD$5-AC$6&gt;='Справочные данные'!$X222,$AD$5-AC$6&lt;='Справочные данные'!$Y222),1,0))</f>
        <v>0</v>
      </c>
      <c r="AD222" s="4">
        <f>IF($AD$5=0,0,IF(AND($AD$5&gt;='Справочные данные'!$X222,$AD$5&lt;='Справочные данные'!$Y222),1,0))</f>
        <v>0</v>
      </c>
      <c r="AE222" s="5">
        <f>IF($AD$5=0,0,IF(AND($AD$5+AE$6&gt;='Справочные данные'!$X222,$AD$5+AE$6&lt;='Справочные данные'!$Y222),1,0))</f>
        <v>0</v>
      </c>
      <c r="AF222" s="4">
        <f>IF($AG$5=0,0,IF(AND($AG$5-AF$6&gt;='Справочные данные'!$AF222,$AG$5-AF$6&lt;='Справочные данные'!$AG222),1,0))</f>
        <v>0</v>
      </c>
      <c r="AG222" s="4">
        <f>IF($AG$5=0,0,IF(AND($AG$5&gt;='Справочные данные'!$AF222,$AG$5&lt;='Справочные данные'!$AG222),1,0))</f>
        <v>0</v>
      </c>
      <c r="AH222" s="5">
        <f>IF($AG$5=0,0,IF(AND($AG$5+AH$6&gt;='Справочные данные'!$AF222,$AG$5+AH$6&lt;='Справочные данные'!$AG222),1,0))</f>
        <v>0</v>
      </c>
      <c r="AI222" s="4">
        <f>IF($AJ$5=0,0,IF(AND($AJ$5-AI$6&gt;='Справочные данные'!$AH222,$AJ$5-AI$6&lt;='Справочные данные'!$AI222),1,0))</f>
        <v>0</v>
      </c>
      <c r="AJ222" s="4">
        <f>IF($AJ$5=0,0,IF(AND($AJ$5&gt;='Справочные данные'!$AH222,$AJ$5&lt;='Справочные данные'!$AI222),1,0))</f>
        <v>0</v>
      </c>
      <c r="AK222" s="5">
        <f>IF($AJ$5=0,0,IF(AND($AJ$5+AK$6&gt;='Справочные данные'!$AH222,$AJ$5+AK$6&lt;='Справочные данные'!$AI222),1,0))</f>
        <v>0</v>
      </c>
      <c r="AL222">
        <f t="shared" si="6"/>
        <v>5</v>
      </c>
      <c r="AM222" t="str">
        <f t="shared" si="7"/>
        <v>-</v>
      </c>
      <c r="AN222" s="25" t="s">
        <v>244</v>
      </c>
    </row>
    <row r="223" spans="1:40" x14ac:dyDescent="0.25">
      <c r="A223" s="25" t="s">
        <v>245</v>
      </c>
      <c r="B223" s="17">
        <f>IF($C$5=0,0,IF(AND($C$5-0&gt;='Справочные данные'!B223,$C$5-0&lt;='Справочные данные'!C223),1,0))</f>
        <v>0</v>
      </c>
      <c r="C223" s="3">
        <f>IF($C$5=0,0,IF(AND($C$5&gt;='Справочные данные'!B223,'Справочные данные'!$B$2&lt;='Справочные данные'!C223),1,0))</f>
        <v>0</v>
      </c>
      <c r="D223" s="3">
        <f>IF($C$5=0,0,IF(AND($C$5+0.02&gt;='Справочные данные'!B223,$C$5+0.02&lt;='Справочные данные'!C223),1,0))</f>
        <v>0</v>
      </c>
      <c r="E223" s="4">
        <f>IF($F$5=0,0,IF(AND($F$5-0&gt;='Справочные данные'!D223,$F$5-0&lt;='Справочные данные'!E223),1,0))</f>
        <v>1</v>
      </c>
      <c r="F223" s="4">
        <f>IF($F$5=0,0,IF(AND($F$5&gt;='Справочные данные'!$D223,$F$5&lt;='Справочные данные'!E223),1,0))</f>
        <v>1</v>
      </c>
      <c r="G223" s="5">
        <f>IF($F$5=0,0,IF(AND($F$5+0.05&gt;='Справочные данные'!D223,$F$5+0.05&lt;='Справочные данные'!E223),1,0))</f>
        <v>1</v>
      </c>
      <c r="H223" s="4">
        <f>IF($I$5=0,0,IF(AND($I$5-0&gt;='Справочные данные'!$F223,$I$5-0&lt;='Справочные данные'!$G223),1,0))</f>
        <v>0</v>
      </c>
      <c r="I223" s="4">
        <f>IF($I$5=0,0,IF(AND($I$5&gt;='Справочные данные'!$F223,$I$5&lt;='Справочные данные'!$G223),1,0))</f>
        <v>0</v>
      </c>
      <c r="J223" s="5">
        <f>IF($I$5=0,0,IF(AND($I$5+0.1&gt;='Справочные данные'!F223,$I$5+0.1&lt;='Справочные данные'!G223),1,0))</f>
        <v>0</v>
      </c>
      <c r="K223" s="4">
        <f>IF($L$5=0,0,IF(AND($L$5-0&gt;='Справочные данные'!$L223,$L$5-0&lt;='Справочные данные'!$M223),1,0))</f>
        <v>0</v>
      </c>
      <c r="L223" s="4">
        <f>IF($L$5=0,0,IF(AND($L$5&gt;='Справочные данные'!$L223,$L$5&lt;='Справочные данные'!$M223),1,0))</f>
        <v>0</v>
      </c>
      <c r="M223" s="5">
        <f>IF($L$5=0,0,IF(AND($L$5+0.05&gt;='Справочные данные'!L223,$L$5+0.05&lt;='Справочные данные'!M223),1,0))</f>
        <v>0</v>
      </c>
      <c r="N223" s="4">
        <f>IF($O$5=0,0,IF(AND($O$5-N$6&gt;='Справочные данные'!$N223,$O$5-N$6&lt;='Справочные данные'!$O223),1,0))</f>
        <v>0</v>
      </c>
      <c r="O223" s="4">
        <f>IF($O$5=0,0,IF($O$5=0,0,IF(AND($O$5&gt;='Справочные данные'!$N223,$O$5&lt;='Справочные данные'!$O223),1,0)))</f>
        <v>1</v>
      </c>
      <c r="P223" s="5">
        <f>IF($O$5=0,0,IF(AND($O$5+P$6&gt;='Справочные данные'!$N223,$O$5+P$6&lt;='Справочные данные'!$O223),1,0))</f>
        <v>1</v>
      </c>
      <c r="Q223" s="4">
        <f>IF($R$5=0,0,IF(AND($R$5-0&gt;='Справочные данные'!$P223,$R$5-0&lt;='Справочные данные'!$Q223),1,0))</f>
        <v>0</v>
      </c>
      <c r="R223" s="4">
        <f>IF($R$5=0,0,IF(AND($R$5&gt;='Справочные данные'!$P223,$R$5&lt;='Справочные данные'!$Q223),1,0))</f>
        <v>0</v>
      </c>
      <c r="S223" s="5">
        <f>IF($R$5=0,0,IF(AND($R$5+0.05&gt;='Справочные данные'!$P223,$R$5+0.05&lt;='Справочные данные'!$Q223),1,0))</f>
        <v>0</v>
      </c>
      <c r="T223" s="4">
        <f>IF($U$5=0,0,IF(AND($U$5-T$6&gt;='Справочные данные'!$R223,$U$5-T$6&lt;='Справочные данные'!$S223),1,0))</f>
        <v>0</v>
      </c>
      <c r="U223" s="4">
        <f>IF($U$5=0,0,IF(AND($U$5&gt;='Справочные данные'!$R223,$U$5&lt;='Справочные данные'!$S223),1,0))</f>
        <v>0</v>
      </c>
      <c r="V223" s="5">
        <f>IF($U$5=0,0,IF(AND($U$5+V$6&gt;='Справочные данные'!$R223,$U$5+V$6&lt;='Справочные данные'!$S223),1,0))</f>
        <v>0</v>
      </c>
      <c r="W223" s="4">
        <f>IF($X$5=0,0,IF(AND($X$5-W$6&gt;='Справочные данные'!$T223,$X$5-W$6&lt;='Справочные данные'!$U223),1,0))</f>
        <v>0</v>
      </c>
      <c r="X223" s="4">
        <f>IF($X$5=0,0,IF(AND($X$5&gt;='Справочные данные'!$T223,$X$5&lt;='Справочные данные'!$U223),1,0))</f>
        <v>0</v>
      </c>
      <c r="Y223" s="5">
        <f>IF($X$5=0,0,IF(AND($X$5+Y$6&gt;='Справочные данные'!$T223,$X$5+Y$6&lt;='Справочные данные'!$U223),1,0))</f>
        <v>0</v>
      </c>
      <c r="Z223" s="4">
        <f>IF($AA$5=0,0,IF(AND($AA$5-0.01&gt;='Справочные данные'!$V223,$AA$5-0.01&lt;='Справочные данные'!$W223),1,0))</f>
        <v>0</v>
      </c>
      <c r="AA223" s="4">
        <f>IF($AA$5=0,0,IF(AND($AA$5&gt;='Справочные данные'!$V223,$AA$5&lt;='Справочные данные'!$W223),1,0))</f>
        <v>0</v>
      </c>
      <c r="AB223" s="5">
        <f>IF($AA$5=0,0,IF(AND($AA$5+0.01&gt;='Справочные данные'!$V223,$AA$5+0.01&lt;='Справочные данные'!$W223),1,0))</f>
        <v>0</v>
      </c>
      <c r="AC223" s="4">
        <f>IF($AD$5=0,0,IF(AND($AD$5-AC$6&gt;='Справочные данные'!$X223,$AD$5-AC$6&lt;='Справочные данные'!$Y223),1,0))</f>
        <v>0</v>
      </c>
      <c r="AD223" s="4">
        <f>IF($AD$5=0,0,IF(AND($AD$5&gt;='Справочные данные'!$X223,$AD$5&lt;='Справочные данные'!$Y223),1,0))</f>
        <v>0</v>
      </c>
      <c r="AE223" s="5">
        <f>IF($AD$5=0,0,IF(AND($AD$5+AE$6&gt;='Справочные данные'!$X223,$AD$5+AE$6&lt;='Справочные данные'!$Y223),1,0))</f>
        <v>0</v>
      </c>
      <c r="AF223" s="4">
        <f>IF($AG$5=0,0,IF(AND($AG$5-AF$6&gt;='Справочные данные'!$AF223,$AG$5-AF$6&lt;='Справочные данные'!$AG223),1,0))</f>
        <v>0</v>
      </c>
      <c r="AG223" s="4">
        <f>IF($AG$5=0,0,IF(AND($AG$5&gt;='Справочные данные'!$AF223,$AG$5&lt;='Справочные данные'!$AG223),1,0))</f>
        <v>0</v>
      </c>
      <c r="AH223" s="5">
        <f>IF($AG$5=0,0,IF(AND($AG$5+AH$6&gt;='Справочные данные'!$AF223,$AG$5+AH$6&lt;='Справочные данные'!$AG223),1,0))</f>
        <v>0</v>
      </c>
      <c r="AI223" s="4">
        <f>IF($AJ$5=0,0,IF(AND($AJ$5-AI$6&gt;='Справочные данные'!$AH223,$AJ$5-AI$6&lt;='Справочные данные'!$AI223),1,0))</f>
        <v>0</v>
      </c>
      <c r="AJ223" s="4">
        <f>IF($AJ$5=0,0,IF(AND($AJ$5&gt;='Справочные данные'!$AH223,$AJ$5&lt;='Справочные данные'!$AI223),1,0))</f>
        <v>0</v>
      </c>
      <c r="AK223" s="5">
        <f>IF($AJ$5=0,0,IF(AND($AJ$5+AK$6&gt;='Справочные данные'!$AH223,$AJ$5+AK$6&lt;='Справочные данные'!$AI223),1,0))</f>
        <v>0</v>
      </c>
      <c r="AL223">
        <f t="shared" si="6"/>
        <v>5</v>
      </c>
      <c r="AM223" t="str">
        <f t="shared" si="7"/>
        <v>-</v>
      </c>
      <c r="AN223" s="25" t="s">
        <v>245</v>
      </c>
    </row>
    <row r="224" spans="1:40" x14ac:dyDescent="0.25">
      <c r="A224" s="25" t="s">
        <v>246</v>
      </c>
      <c r="B224" s="17">
        <f>IF($C$5=0,0,IF(AND($C$5-0&gt;='Справочные данные'!B224,$C$5-0&lt;='Справочные данные'!C224),1,0))</f>
        <v>0</v>
      </c>
      <c r="C224" s="3">
        <f>IF($C$5=0,0,IF(AND($C$5&gt;='Справочные данные'!B224,'Справочные данные'!$B$2&lt;='Справочные данные'!C224),1,0))</f>
        <v>0</v>
      </c>
      <c r="D224" s="3">
        <f>IF($C$5=0,0,IF(AND($C$5+0.02&gt;='Справочные данные'!B224,$C$5+0.02&lt;='Справочные данные'!C224),1,0))</f>
        <v>0</v>
      </c>
      <c r="E224" s="4">
        <f>IF($F$5=0,0,IF(AND($F$5-0&gt;='Справочные данные'!D224,$F$5-0&lt;='Справочные данные'!E224),1,0))</f>
        <v>0</v>
      </c>
      <c r="F224" s="4">
        <f>IF($F$5=0,0,IF(AND($F$5&gt;='Справочные данные'!$D224,$F$5&lt;='Справочные данные'!E224),1,0))</f>
        <v>0</v>
      </c>
      <c r="G224" s="5">
        <f>IF($F$5=0,0,IF(AND($F$5+0.05&gt;='Справочные данные'!D224,$F$5+0.05&lt;='Справочные данные'!E224),1,0))</f>
        <v>0</v>
      </c>
      <c r="H224" s="4">
        <f>IF($I$5=0,0,IF(AND($I$5-0&gt;='Справочные данные'!$F224,$I$5-0&lt;='Справочные данные'!$G224),1,0))</f>
        <v>0</v>
      </c>
      <c r="I224" s="4">
        <f>IF($I$5=0,0,IF(AND($I$5&gt;='Справочные данные'!$F224,$I$5&lt;='Справочные данные'!$G224),1,0))</f>
        <v>0</v>
      </c>
      <c r="J224" s="5">
        <f>IF($I$5=0,0,IF(AND($I$5+0.1&gt;='Справочные данные'!F224,$I$5+0.1&lt;='Справочные данные'!G224),1,0))</f>
        <v>0</v>
      </c>
      <c r="K224" s="4">
        <f>IF($L$5=0,0,IF(AND($L$5-0&gt;='Справочные данные'!$L224,$L$5-0&lt;='Справочные данные'!$M224),1,0))</f>
        <v>0</v>
      </c>
      <c r="L224" s="4">
        <f>IF($L$5=0,0,IF(AND($L$5&gt;='Справочные данные'!$L224,$L$5&lt;='Справочные данные'!$M224),1,0))</f>
        <v>0</v>
      </c>
      <c r="M224" s="5">
        <f>IF($L$5=0,0,IF(AND($L$5+0.05&gt;='Справочные данные'!L224,$L$5+0.05&lt;='Справочные данные'!M224),1,0))</f>
        <v>0</v>
      </c>
      <c r="N224" s="4">
        <f>IF($O$5=0,0,IF(AND($O$5-N$6&gt;='Справочные данные'!$N224,$O$5-N$6&lt;='Справочные данные'!$O224),1,0))</f>
        <v>0</v>
      </c>
      <c r="O224" s="4">
        <f>IF($O$5=0,0,IF($O$5=0,0,IF(AND($O$5&gt;='Справочные данные'!$N224,$O$5&lt;='Справочные данные'!$O224),1,0)))</f>
        <v>1</v>
      </c>
      <c r="P224" s="5">
        <f>IF($O$5=0,0,IF(AND($O$5+P$6&gt;='Справочные данные'!$N224,$O$5+P$6&lt;='Справочные данные'!$O224),1,0))</f>
        <v>1</v>
      </c>
      <c r="Q224" s="4">
        <f>IF($R$5=0,0,IF(AND($R$5-0&gt;='Справочные данные'!$P224,$R$5-0&lt;='Справочные данные'!$Q224),1,0))</f>
        <v>0</v>
      </c>
      <c r="R224" s="4">
        <f>IF($R$5=0,0,IF(AND($R$5&gt;='Справочные данные'!$P224,$R$5&lt;='Справочные данные'!$Q224),1,0))</f>
        <v>0</v>
      </c>
      <c r="S224" s="5">
        <f>IF($R$5=0,0,IF(AND($R$5+0.05&gt;='Справочные данные'!$P224,$R$5+0.05&lt;='Справочные данные'!$Q224),1,0))</f>
        <v>0</v>
      </c>
      <c r="T224" s="4">
        <f>IF($U$5=0,0,IF(AND($U$5-T$6&gt;='Справочные данные'!$R224,$U$5-T$6&lt;='Справочные данные'!$S224),1,0))</f>
        <v>0</v>
      </c>
      <c r="U224" s="4">
        <f>IF($U$5=0,0,IF(AND($U$5&gt;='Справочные данные'!$R224,$U$5&lt;='Справочные данные'!$S224),1,0))</f>
        <v>0</v>
      </c>
      <c r="V224" s="5">
        <f>IF($U$5=0,0,IF(AND($U$5+V$6&gt;='Справочные данные'!$R224,$U$5+V$6&lt;='Справочные данные'!$S224),1,0))</f>
        <v>0</v>
      </c>
      <c r="W224" s="4">
        <f>IF($X$5=0,0,IF(AND($X$5-W$6&gt;='Справочные данные'!$T224,$X$5-W$6&lt;='Справочные данные'!$U224),1,0))</f>
        <v>0</v>
      </c>
      <c r="X224" s="4">
        <f>IF($X$5=0,0,IF(AND($X$5&gt;='Справочные данные'!$T224,$X$5&lt;='Справочные данные'!$U224),1,0))</f>
        <v>0</v>
      </c>
      <c r="Y224" s="5">
        <f>IF($X$5=0,0,IF(AND($X$5+Y$6&gt;='Справочные данные'!$T224,$X$5+Y$6&lt;='Справочные данные'!$U224),1,0))</f>
        <v>0</v>
      </c>
      <c r="Z224" s="4">
        <f>IF($AA$5=0,0,IF(AND($AA$5-0.01&gt;='Справочные данные'!$V224,$AA$5-0.01&lt;='Справочные данные'!$W224),1,0))</f>
        <v>0</v>
      </c>
      <c r="AA224" s="4">
        <f>IF($AA$5=0,0,IF(AND($AA$5&gt;='Справочные данные'!$V224,$AA$5&lt;='Справочные данные'!$W224),1,0))</f>
        <v>0</v>
      </c>
      <c r="AB224" s="5">
        <f>IF($AA$5=0,0,IF(AND($AA$5+0.01&gt;='Справочные данные'!$V224,$AA$5+0.01&lt;='Справочные данные'!$W224),1,0))</f>
        <v>0</v>
      </c>
      <c r="AC224" s="4">
        <f>IF($AD$5=0,0,IF(AND($AD$5-AC$6&gt;='Справочные данные'!$X224,$AD$5-AC$6&lt;='Справочные данные'!$Y224),1,0))</f>
        <v>0</v>
      </c>
      <c r="AD224" s="4">
        <f>IF($AD$5=0,0,IF(AND($AD$5&gt;='Справочные данные'!$X224,$AD$5&lt;='Справочные данные'!$Y224),1,0))</f>
        <v>0</v>
      </c>
      <c r="AE224" s="5">
        <f>IF($AD$5=0,0,IF(AND($AD$5+AE$6&gt;='Справочные данные'!$X224,$AD$5+AE$6&lt;='Справочные данные'!$Y224),1,0))</f>
        <v>0</v>
      </c>
      <c r="AF224" s="4">
        <f>IF($AG$5=0,0,IF(AND($AG$5-AF$6&gt;='Справочные данные'!$AF224,$AG$5-AF$6&lt;='Справочные данные'!$AG224),1,0))</f>
        <v>0</v>
      </c>
      <c r="AG224" s="4">
        <f>IF($AG$5=0,0,IF(AND($AG$5&gt;='Справочные данные'!$AF224,$AG$5&lt;='Справочные данные'!$AG224),1,0))</f>
        <v>0</v>
      </c>
      <c r="AH224" s="5">
        <f>IF($AG$5=0,0,IF(AND($AG$5+AH$6&gt;='Справочные данные'!$AF224,$AG$5+AH$6&lt;='Справочные данные'!$AG224),1,0))</f>
        <v>0</v>
      </c>
      <c r="AI224" s="4">
        <f>IF($AJ$5=0,0,IF(AND($AJ$5-AI$6&gt;='Справочные данные'!$AH224,$AJ$5-AI$6&lt;='Справочные данные'!$AI224),1,0))</f>
        <v>0</v>
      </c>
      <c r="AJ224" s="4">
        <f>IF($AJ$5=0,0,IF(AND($AJ$5&gt;='Справочные данные'!$AH224,$AJ$5&lt;='Справочные данные'!$AI224),1,0))</f>
        <v>0</v>
      </c>
      <c r="AK224" s="5">
        <f>IF($AJ$5=0,0,IF(AND($AJ$5+AK$6&gt;='Справочные данные'!$AH224,$AJ$5+AK$6&lt;='Справочные данные'!$AI224),1,0))</f>
        <v>0</v>
      </c>
      <c r="AL224">
        <f t="shared" si="6"/>
        <v>2</v>
      </c>
      <c r="AM224" t="str">
        <f t="shared" si="7"/>
        <v>-</v>
      </c>
      <c r="AN224" s="25" t="s">
        <v>246</v>
      </c>
    </row>
  </sheetData>
  <mergeCells count="20">
    <mergeCell ref="AF3:AH3"/>
    <mergeCell ref="AF4:AH4"/>
    <mergeCell ref="AI3:AK3"/>
    <mergeCell ref="AI4:AK4"/>
    <mergeCell ref="Z3:AB3"/>
    <mergeCell ref="Z4:AB4"/>
    <mergeCell ref="AC3:AE3"/>
    <mergeCell ref="AC4:AE4"/>
    <mergeCell ref="W3:Y3"/>
    <mergeCell ref="W4:Y4"/>
    <mergeCell ref="B3:S3"/>
    <mergeCell ref="K4:M4"/>
    <mergeCell ref="N4:P4"/>
    <mergeCell ref="Q4:S4"/>
    <mergeCell ref="B1:S2"/>
    <mergeCell ref="B4:D4"/>
    <mergeCell ref="E4:G4"/>
    <mergeCell ref="H4:J4"/>
    <mergeCell ref="T3:V3"/>
    <mergeCell ref="T4:V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 данных</vt:lpstr>
      <vt:lpstr>Справочные данные</vt:lpstr>
      <vt:lpstr>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Долгов Алексей Владимирович</dc:creator>
  <cp:lastModifiedBy>Долгов Алексей Владимирович</cp:lastModifiedBy>
  <dcterms:created xsi:type="dcterms:W3CDTF">2021-07-08T06:48:25Z</dcterms:created>
  <dcterms:modified xsi:type="dcterms:W3CDTF">2021-07-22T12:44:35Z</dcterms:modified>
</cp:coreProperties>
</file>